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8800" windowHeight="12225" tabRatio="938" activeTab="1"/>
  </bookViews>
  <sheets>
    <sheet name="TAPA" sheetId="1" r:id="rId1"/>
    <sheet name="Operador UN03" sheetId="2" r:id="rId2"/>
    <sheet name="305-I" sheetId="3" r:id="rId3"/>
    <sheet name="305-R" sheetId="4" r:id="rId4"/>
    <sheet name="Hoja1" sheetId="5" state="hidden" r:id="rId5"/>
  </sheets>
  <definedNames>
    <definedName name="_xlfn.AGGREGATE" hidden="1">#NAME?</definedName>
    <definedName name="_xlfn.IFERROR" hidden="1">#NAME?</definedName>
    <definedName name="_xlfn.PERCENTILE.INC" hidden="1">#NAME?</definedName>
    <definedName name="_xlnm.Print_Area" localSheetId="2">'305-I'!$B$2:$E$37</definedName>
    <definedName name="_xlnm.Print_Area" localSheetId="1">'Operador UN03'!$B$2:$J$31</definedName>
    <definedName name="_xlnm.Print_Titles" localSheetId="1">'Operador UN03'!$31:$31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<sst xmlns="http://schemas.openxmlformats.org/spreadsheetml/2006/main" count="241" uniqueCount="147">
  <si>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</si>
  <si>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</si>
  <si>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</si>
  <si>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</si>
  <si>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</si>
  <si>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</si>
  <si>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</si>
  <si>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</si>
  <si>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</si>
  <si>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</si>
  <si>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</si>
  <si>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Total</t>
  </si>
  <si>
    <t>Regreso</t>
  </si>
  <si>
    <t>Ida</t>
  </si>
  <si>
    <t>Peñablanca</t>
  </si>
  <si>
    <t>Puente Colmo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</si>
  <si>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</si>
  <si>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</si>
  <si>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</si>
  <si>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</si>
  <si>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</si>
  <si>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</si>
  <si>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</si>
  <si>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</si>
  <si>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</si>
  <si>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</si>
  <si>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</si>
  <si>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</si>
  <si>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</si>
  <si>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</si>
  <si>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</si>
  <si>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</si>
  <si>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</si>
  <si>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</si>
  <si>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</si>
  <si>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</si>
  <si>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</si>
  <si>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</si>
  <si>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</si>
  <si>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</si>
  <si>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</si>
  <si>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</si>
  <si>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</si>
  <si>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</si>
  <si>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</si>
  <si>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</si>
  <si>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</si>
  <si>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>SOCIEDAD DE TRANSPORTES SOL Y MAR S.A</t>
  </si>
  <si>
    <t>REINALDO SANCHEZ OLIVARES</t>
  </si>
  <si>
    <t>UN03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</si>
  <si>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</si>
  <si>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</si>
  <si>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</si>
  <si>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</si>
  <si>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</si>
  <si>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</si>
  <si>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</si>
  <si>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</si>
  <si>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</si>
  <si>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</si>
  <si>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</si>
  <si>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</si>
  <si>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</si>
  <si>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</si>
  <si>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</si>
  <si>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</si>
  <si>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</si>
  <si>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</si>
  <si>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</si>
  <si>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</si>
  <si>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</si>
  <si>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</si>
  <si>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</si>
  <si>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</si>
  <si>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6.945.729-0</t>
  </si>
  <si>
    <t>76.415.210-7</t>
  </si>
  <si>
    <t>ID Servicio</t>
  </si>
  <si>
    <t xml:space="preserve">LUIS SANCHEZ CRUZ </t>
  </si>
  <si>
    <t>8.643.735-K</t>
  </si>
  <si>
    <t xml:space="preserve">Carol Farreaut Hernandez </t>
  </si>
  <si>
    <t>TAPA</t>
  </si>
  <si>
    <t>Operador UN03</t>
  </si>
  <si>
    <t>D 301-I</t>
  </si>
  <si>
    <t>D 301-R</t>
  </si>
  <si>
    <t>D 302-I</t>
  </si>
  <si>
    <t>D 302-R</t>
  </si>
  <si>
    <t>D 302Y-R</t>
  </si>
  <si>
    <t>D 303-I</t>
  </si>
  <si>
    <t>D 303-R</t>
  </si>
  <si>
    <t>D 303Y-I</t>
  </si>
  <si>
    <t>D 304-I</t>
  </si>
  <si>
    <t>D 304-R</t>
  </si>
  <si>
    <t>D 305-I</t>
  </si>
  <si>
    <t>D 305-R</t>
  </si>
  <si>
    <t>D 305Y-I</t>
  </si>
  <si>
    <t>D 305Y-R</t>
  </si>
  <si>
    <t>D 306-I</t>
  </si>
  <si>
    <t>D 306-R</t>
  </si>
  <si>
    <t>D 307-I</t>
  </si>
  <si>
    <t>D 307-R</t>
  </si>
  <si>
    <t>D 307Y-I</t>
  </si>
  <si>
    <t>D 307Y-R</t>
  </si>
  <si>
    <t>D 308-I</t>
  </si>
  <si>
    <t>D 308-R</t>
  </si>
  <si>
    <t>D-309-I</t>
  </si>
  <si>
    <t>D-309-R</t>
  </si>
  <si>
    <t>301-I</t>
  </si>
  <si>
    <t>301-R</t>
  </si>
  <si>
    <t>302-I</t>
  </si>
  <si>
    <t>302-R</t>
  </si>
  <si>
    <t>302Y-R</t>
  </si>
  <si>
    <t>303-I</t>
  </si>
  <si>
    <t>303-R</t>
  </si>
  <si>
    <t>303Y-I</t>
  </si>
  <si>
    <t>304-I</t>
  </si>
  <si>
    <t>304-R</t>
  </si>
  <si>
    <t>305-I</t>
  </si>
  <si>
    <t>305-R</t>
  </si>
  <si>
    <t>305Y-I</t>
  </si>
  <si>
    <t>305Y-R</t>
  </si>
  <si>
    <t>306-I</t>
  </si>
  <si>
    <t>306-R</t>
  </si>
  <si>
    <t>307-I</t>
  </si>
  <si>
    <t>307-R</t>
  </si>
  <si>
    <t>307D-I</t>
  </si>
  <si>
    <t>307D-R</t>
  </si>
  <si>
    <t>308-I</t>
  </si>
  <si>
    <t>308-R</t>
  </si>
  <si>
    <t>309-I</t>
  </si>
  <si>
    <t>309-R</t>
  </si>
  <si>
    <t>Hoja1</t>
  </si>
  <si>
    <t>Servicios</t>
  </si>
  <si>
    <t>Trazado</t>
  </si>
  <si>
    <t>Serv-sent</t>
  </si>
  <si>
    <t>Etiquetas de fila</t>
  </si>
  <si>
    <t>no</t>
  </si>
  <si>
    <t>Si</t>
  </si>
  <si>
    <t>Total general</t>
  </si>
  <si>
    <t>Etiquetas de columna</t>
  </si>
  <si>
    <t>307Y-I</t>
  </si>
  <si>
    <t>307Y-R</t>
  </si>
  <si>
    <t>Cuenta de Serv-sent</t>
  </si>
  <si>
    <t>VALPARAISOUN03</t>
  </si>
  <si>
    <t>Alta</t>
  </si>
  <si>
    <t>Media</t>
  </si>
  <si>
    <t>POR</t>
  </si>
  <si>
    <t>Estival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</si>
</sst>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u val="single"/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0"/>
      <color indexed="8"/>
      <name val="Calibri"/>
      <family val="2"/>
    </font>
    <font>
      <sz val="10"/>
      <color indexed="8"/>
      <name val="Trebuchet MS"/>
      <family val="2"/>
    </font>
    <font>
      <sz val="8"/>
      <color indexed="8"/>
      <name val="Calibri"/>
      <family val="2"/>
    </font>
    <font>
      <b/>
      <sz val="11"/>
      <color indexed="8"/>
      <name val="Symbol"/>
      <family val="1"/>
    </font>
    <font>
      <b/>
      <sz val="28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 val="single"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Calibri"/>
      <family val="2"/>
    </font>
    <font>
      <sz val="10"/>
      <color theme="1"/>
      <name val="Trebuchet MS"/>
      <family val="2"/>
    </font>
    <font>
      <sz val="11"/>
      <color rgb="FF000000"/>
      <name val="Calibri"/>
      <family val="2"/>
    </font>
    <font>
      <sz val="8"/>
      <color theme="1"/>
      <name val="Calibri"/>
      <family val="2"/>
    </font>
    <font>
      <b/>
      <sz val="11"/>
      <color theme="1"/>
      <name val="Symbol"/>
      <family val="1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7" fillId="35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36" borderId="11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1" fillId="0" borderId="0" xfId="0" applyFont="1" applyAlignment="1">
      <alignment horizontal="left"/>
    </xf>
    <xf numFmtId="0" fontId="0" fillId="0" borderId="0" xfId="0" applyAlignment="1">
      <alignment horizontal="left"/>
    </xf>
    <xf numFmtId="0" fontId="51" fillId="34" borderId="10" xfId="0" applyFont="1" applyFill="1" applyBorder="1" applyAlignment="1">
      <alignment horizontal="left"/>
    </xf>
    <xf numFmtId="0" fontId="52" fillId="36" borderId="10" xfId="0" applyFont="1" applyFill="1" applyBorder="1" applyAlignment="1">
      <alignment horizontal="left"/>
    </xf>
    <xf numFmtId="0" fontId="51" fillId="34" borderId="10" xfId="0" applyFont="1" applyFill="1" applyBorder="1" applyAlignment="1">
      <alignment horizontal="center"/>
    </xf>
    <xf numFmtId="2" fontId="51" fillId="0" borderId="0" xfId="0" applyNumberFormat="1" applyFont="1" applyAlignment="1">
      <alignment horizontal="center"/>
    </xf>
    <xf numFmtId="14" fontId="51" fillId="34" borderId="10" xfId="0" applyNumberFormat="1" applyFont="1" applyFill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2" fillId="37" borderId="10" xfId="0" applyFont="1" applyFill="1" applyBorder="1" applyAlignment="1">
      <alignment horizontal="left"/>
    </xf>
    <xf numFmtId="0" fontId="57" fillId="0" borderId="0" xfId="0" applyFont="1" applyAlignment="1">
      <alignment/>
    </xf>
    <xf numFmtId="0" fontId="52" fillId="36" borderId="10" xfId="0" applyFont="1" applyFill="1" applyBorder="1" applyAlignment="1">
      <alignment horizontal="center" vertical="center" wrapText="1"/>
    </xf>
    <xf numFmtId="3" fontId="51" fillId="34" borderId="10" xfId="0" applyNumberFormat="1" applyFont="1" applyFill="1" applyBorder="1" applyAlignment="1">
      <alignment horizontal="left"/>
    </xf>
    <xf numFmtId="0" fontId="47" fillId="35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8" borderId="0" xfId="0" applyFill="1" applyAlignment="1">
      <alignment horizontal="left"/>
    </xf>
    <xf numFmtId="0" fontId="0" fillId="38" borderId="0" xfId="0" applyNumberFormat="1" applyFill="1" applyAlignment="1">
      <alignment/>
    </xf>
    <xf numFmtId="0" fontId="51" fillId="0" borderId="0" xfId="0" applyFont="1" applyAlignment="1">
      <alignment horizontal="center" vertical="center"/>
    </xf>
    <xf numFmtId="2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left"/>
    </xf>
    <xf numFmtId="0" fontId="52" fillId="36" borderId="10" xfId="0" applyFont="1" applyFill="1" applyBorder="1" applyAlignment="1">
      <alignment horizontal="left"/>
    </xf>
    <xf numFmtId="0" fontId="51" fillId="34" borderId="10" xfId="0" applyFont="1" applyFill="1" applyBorder="1" applyAlignment="1">
      <alignment horizontal="left"/>
    </xf>
    <xf numFmtId="0" fontId="60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51" fillId="34" borderId="11" xfId="0" applyFont="1" applyFill="1" applyBorder="1" applyAlignment="1">
      <alignment horizontal="center"/>
    </xf>
    <xf numFmtId="0" fontId="51" fillId="34" borderId="12" xfId="0" applyFont="1" applyFill="1" applyBorder="1" applyAlignment="1">
      <alignment horizontal="center"/>
    </xf>
    <xf numFmtId="0" fontId="61" fillId="36" borderId="10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/>
    </xf>
    <xf numFmtId="0" fontId="52" fillId="36" borderId="11" xfId="0" applyFont="1" applyFill="1" applyBorder="1" applyAlignment="1">
      <alignment horizontal="left"/>
    </xf>
    <xf numFmtId="0" fontId="52" fillId="36" borderId="12" xfId="0" applyFont="1" applyFill="1" applyBorder="1" applyAlignment="1">
      <alignment horizontal="left"/>
    </xf>
    <xf numFmtId="0" fontId="51" fillId="0" borderId="11" xfId="0" applyFont="1" applyBorder="1" applyAlignment="1">
      <alignment horizontal="left"/>
    </xf>
    <xf numFmtId="0" fontId="51" fillId="0" borderId="13" xfId="0" applyFont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52" fillId="36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61" fillId="36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bgColor rgb="FFFFFF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3:K51" sheet="Hoja1"/>
  </cacheSource>
  <cacheFields count="2">
    <cacheField name="Serv-sent">
      <sharedItems containsMixedTypes="0" count="32">
        <s v="301-I"/>
        <s v="301-R"/>
        <s v="302-I"/>
        <s v="302-R"/>
        <s v="302Y-R"/>
        <s v="303-I"/>
        <s v="303-R"/>
        <s v="303Y-I"/>
        <s v="304-I"/>
        <s v="304-R"/>
        <s v="305-I"/>
        <s v="305-R"/>
        <s v="305Y-I"/>
        <s v="305Y-R"/>
        <s v="306-I"/>
        <s v="306-R"/>
        <s v="307-I"/>
        <s v="307-R"/>
        <s v="307Y-I"/>
        <s v="307Y-R"/>
        <s v="308-I"/>
        <s v="308-R"/>
        <s v="309-I"/>
        <s v="309-R"/>
        <s v="307D-I"/>
        <s v="307D-R"/>
        <s v="07D-I"/>
        <s v="05Y-R"/>
        <s v="03Y-I"/>
        <s v="05Y-I"/>
        <s v="02Y-R"/>
        <s v="07D-R"/>
      </sharedItems>
    </cacheField>
    <cacheField name="Trazado">
      <sharedItems containsMixedTypes="0" count="2">
        <s v="Si"/>
        <s v="n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N3:Q31" firstHeaderRow="1" firstDataRow="2" firstDataCol="1"/>
  <pivotFields count="2">
    <pivotField axis="axisRow" dataField="1" showAll="0">
      <items count="33">
        <item m="1" x="30"/>
        <item m="1" x="28"/>
        <item m="1" x="29"/>
        <item m="1" x="27"/>
        <item m="1" x="26"/>
        <item m="1"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axis="axisCol" showAll="0">
      <items count="3">
        <item x="1"/>
        <item x="0"/>
        <item t="default"/>
      </items>
    </pivotField>
  </pivotFields>
  <rowFields count="1">
    <field x="0"/>
  </rowFields>
  <rowItems count="27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uenta de Serv-sent" fld="0" subtotal="count" baseField="0" baseItem="0"/>
  </dataFields>
  <formats count="2">
    <format dxfId="43">
      <pivotArea outline="0" fieldPosition="0" dataOnly="0">
        <references count="1">
          <reference field="0" count="2">
            <x v="24"/>
            <x v="25"/>
          </reference>
        </references>
      </pivotArea>
    </format>
    <format dxfId="43">
      <pivotArea outline="0" fieldPosition="0" dataOnly="0">
        <references count="1">
          <reference field="0" count="2">
            <x v="30"/>
            <x v="3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J22"/>
  <sheetViews>
    <sheetView zoomScale="70" zoomScaleNormal="70" zoomScalePageLayoutView="0" workbookViewId="0" topLeftCell="A1">
      <selection activeCell="F42" sqref="F42"/>
    </sheetView>
  </sheetViews>
  <sheetFormatPr defaultColWidth="11.421875" defaultRowHeight="15"/>
  <cols>
    <col min="1" max="1" width="3.28125" style="0" customWidth="1"/>
    <col min="2" max="2" width="20.00390625" style="15" customWidth="1"/>
    <col min="3" max="4" width="20.00390625" style="16" customWidth="1"/>
    <col min="5" max="5" width="8.00390625" style="16" customWidth="1"/>
    <col min="6" max="6" width="22.8515625" style="16" customWidth="1"/>
    <col min="7" max="7" width="15.140625" style="16" customWidth="1"/>
    <col min="8" max="9" width="15.140625" style="15" customWidth="1"/>
    <col min="10" max="10" width="8.140625" style="15" customWidth="1"/>
    <col min="11" max="16384" width="11.421875" style="15" customWidth="1"/>
  </cols>
  <sheetData>
    <row r="2" spans="2:10" ht="16.5">
      <c r="B2"/>
      <c r="C2"/>
      <c r="D2"/>
      <c r="E2"/>
      <c r="F2"/>
      <c r="G2"/>
      <c r="H2"/>
      <c r="I2"/>
      <c r="J2"/>
    </row>
    <row r="3" ht="15"/>
    <row r="4" spans="2:10" ht="53.25" customHeight="1">
      <c r="B4" s="51" t="str">
        <f>+D12&amp;"_"&amp;D13&amp;"_"&amp;D14&amp;"_"&amp;D15&amp;"_"&amp;I12&amp;"_"&amp;YEAR(D17)&amp;"_"&amp;I13</f>
        <v>POR_V_VALPARAISOUN03_UN03_Estival_2020_35</v>
      </c>
      <c r="C4" s="51"/>
      <c r="D4" s="51"/>
      <c r="E4" s="51"/>
      <c r="F4" s="51"/>
      <c r="G4" s="51"/>
      <c r="H4" s="51"/>
      <c r="I4" s="51"/>
      <c r="J4" s="51"/>
    </row>
    <row r="5" spans="1:10" s="28" customFormat="1" ht="15.75">
      <c r="A5" s="27"/>
      <c r="B5"/>
      <c r="C5"/>
      <c r="D5"/>
      <c r="E5"/>
      <c r="F5"/>
      <c r="G5"/>
      <c r="H5"/>
      <c r="I5"/>
      <c r="J5"/>
    </row>
    <row r="6" spans="1:10" s="28" customFormat="1" ht="15.75">
      <c r="A6" s="27"/>
      <c r="B6"/>
      <c r="C6"/>
      <c r="D6"/>
      <c r="E6"/>
      <c r="F6"/>
      <c r="G6"/>
      <c r="H6"/>
      <c r="I6"/>
      <c r="J6"/>
    </row>
    <row r="7" spans="1:10" s="28" customFormat="1" ht="15.75">
      <c r="A7" s="27"/>
      <c r="B7"/>
      <c r="C7"/>
      <c r="D7"/>
      <c r="E7"/>
      <c r="F7"/>
      <c r="G7"/>
      <c r="H7"/>
      <c r="I7"/>
      <c r="J7"/>
    </row>
    <row r="8" spans="1:10" s="28" customFormat="1" ht="15.75">
      <c r="A8" s="27"/>
      <c r="B8"/>
      <c r="C8"/>
      <c r="D8"/>
      <c r="E8"/>
      <c r="F8"/>
      <c r="G8"/>
      <c r="H8"/>
      <c r="I8"/>
      <c r="J8"/>
    </row>
    <row r="9" spans="1:10" s="28" customFormat="1" ht="15.75">
      <c r="A9" s="27"/>
      <c r="B9"/>
      <c r="C9"/>
      <c r="D9"/>
      <c r="E9"/>
      <c r="F9"/>
      <c r="G9"/>
      <c r="H9"/>
      <c r="I9"/>
      <c r="J9"/>
    </row>
    <row r="10" spans="2:10" ht="16.5">
      <c r="B10"/>
      <c r="C10"/>
      <c r="D10"/>
      <c r="E10"/>
      <c r="F10"/>
      <c r="G10"/>
      <c r="H10"/>
      <c r="I10"/>
      <c r="J10"/>
    </row>
    <row r="11" spans="2:10" ht="16.5">
      <c r="B11"/>
      <c r="C11"/>
      <c r="D11"/>
      <c r="E11"/>
      <c r="F11"/>
      <c r="G11"/>
      <c r="H11"/>
      <c r="I11"/>
      <c r="J11"/>
    </row>
    <row r="12" spans="2:10" ht="16.5">
      <c r="B12" s="49" t="s">
        <v>19</v>
      </c>
      <c r="C12" s="49"/>
      <c r="D12" s="50" t="s">
        <v>145</v>
      </c>
      <c r="E12" s="50"/>
      <c r="G12" s="49" t="s">
        <v>20</v>
      </c>
      <c r="H12" s="49"/>
      <c r="I12" s="50" t="s">
        <v>146</v>
      </c>
      <c r="J12" s="50"/>
    </row>
    <row r="13" spans="2:10" ht="16.5">
      <c r="B13" s="49" t="s">
        <v>21</v>
      </c>
      <c r="C13" s="49"/>
      <c r="D13" s="50" t="s">
        <v>42</v>
      </c>
      <c r="E13" s="50"/>
      <c r="G13" s="49" t="s">
        <v>26</v>
      </c>
      <c r="H13" s="49"/>
      <c r="I13" s="50">
        <v>35</v>
      </c>
      <c r="J13" s="50"/>
    </row>
    <row r="14" spans="2:5" ht="16.5">
      <c r="B14" s="49" t="s">
        <v>23</v>
      </c>
      <c r="C14" s="49"/>
      <c r="D14" s="50" t="s">
        <v>142</v>
      </c>
      <c r="E14" s="50"/>
    </row>
    <row r="15" spans="2:5" ht="16.5">
      <c r="B15" s="49" t="s">
        <v>25</v>
      </c>
      <c r="C15" s="49"/>
      <c r="D15" s="50" t="s">
        <v>49</v>
      </c>
      <c r="E15" s="50"/>
    </row>
    <row r="16" spans="2:3" ht="16.5">
      <c r="B16" s="21"/>
      <c r="C16" s="21"/>
    </row>
    <row r="17" spans="2:10" ht="16.5">
      <c r="B17" s="49" t="s">
        <v>27</v>
      </c>
      <c r="C17" s="49"/>
      <c r="D17" s="26">
        <f>'Operador UN03'!D13</f>
        <v>44195</v>
      </c>
      <c r="F17" s="29" t="s">
        <v>45</v>
      </c>
      <c r="G17" s="52" t="s">
        <v>79</v>
      </c>
      <c r="H17" s="52"/>
      <c r="I17" s="52"/>
      <c r="J17" s="52"/>
    </row>
    <row r="18" spans="2:10" ht="16.5">
      <c r="B18" s="49" t="s">
        <v>28</v>
      </c>
      <c r="C18" s="49"/>
      <c r="D18" s="26">
        <v>44195</v>
      </c>
      <c r="F18" s="29" t="s">
        <v>46</v>
      </c>
      <c r="G18" s="52"/>
      <c r="H18" s="52"/>
      <c r="I18" s="52"/>
      <c r="J18" s="52"/>
    </row>
    <row r="22" ht="16.5">
      <c r="F22" s="30"/>
    </row>
  </sheetData>
  <sheetProtection/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D12:E12">
    <cfRule type="expression" priority="13" dxfId="0">
      <formula>D12=""</formula>
    </cfRule>
  </conditionalFormatting>
  <conditionalFormatting sqref="D13:E13">
    <cfRule type="expression" priority="12" dxfId="0">
      <formula>D13=""</formula>
    </cfRule>
  </conditionalFormatting>
  <conditionalFormatting sqref="D14:E14">
    <cfRule type="expression" priority="11" dxfId="0">
      <formula>D14=""</formula>
    </cfRule>
  </conditionalFormatting>
  <conditionalFormatting sqref="D15:E15">
    <cfRule type="expression" priority="10" dxfId="0">
      <formula>D15=""</formula>
    </cfRule>
  </conditionalFormatting>
  <conditionalFormatting sqref="I12:J12">
    <cfRule type="expression" priority="9" dxfId="0">
      <formula>I12=""</formula>
    </cfRule>
  </conditionalFormatting>
  <conditionalFormatting sqref="I13:J13">
    <cfRule type="expression" priority="8" dxfId="0">
      <formula>I13=""</formula>
    </cfRule>
  </conditionalFormatting>
  <conditionalFormatting sqref="D17">
    <cfRule type="expression" priority="7" dxfId="0">
      <formula>D17=""</formula>
    </cfRule>
  </conditionalFormatting>
  <conditionalFormatting sqref="G17:J17">
    <cfRule type="expression" priority="5" dxfId="0">
      <formula>G17=""</formula>
    </cfRule>
  </conditionalFormatting>
  <conditionalFormatting sqref="G18:J18">
    <cfRule type="expression" priority="4" dxfId="0">
      <formula>G18=""</formula>
    </cfRule>
  </conditionalFormatting>
  <conditionalFormatting sqref="D18">
    <cfRule type="expression" priority="1" dxfId="0">
      <formula>D18=""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33"/>
  <sheetViews>
    <sheetView tabSelected="1" zoomScale="70" zoomScaleNormal="70" zoomScalePageLayoutView="0" workbookViewId="0" topLeftCell="A25">
      <selection activeCell="I31" sqref="I31:J33"/>
    </sheetView>
  </sheetViews>
  <sheetFormatPr defaultColWidth="11.421875" defaultRowHeight="15"/>
  <cols>
    <col min="1" max="1" width="3.28125" style="0" customWidth="1"/>
    <col min="2" max="3" width="20.00390625" style="16" customWidth="1"/>
    <col min="4" max="4" width="20.00390625" style="25" customWidth="1"/>
    <col min="5" max="6" width="24.00390625" style="16" customWidth="1"/>
    <col min="7" max="7" width="19.28125" style="16" customWidth="1"/>
    <col min="8" max="8" width="15.140625" style="16" customWidth="1"/>
    <col min="9" max="9" width="16.140625" style="16" bestFit="1" customWidth="1"/>
    <col min="10" max="10" width="16.00390625" style="15" customWidth="1"/>
    <col min="11" max="11" width="11.421875" style="15" customWidth="1"/>
    <col min="12" max="12" width="9.140625" style="15" bestFit="1" customWidth="1"/>
    <col min="13" max="13" width="9.7109375" style="15" customWidth="1"/>
    <col min="14" max="14" width="6.8515625" style="15" customWidth="1"/>
    <col min="15" max="15" width="16.28125" style="15" customWidth="1"/>
    <col min="16" max="16" width="13.57421875" style="15" bestFit="1" customWidth="1"/>
    <col min="17" max="16384" width="11.421875" style="15" customWidth="1"/>
  </cols>
  <sheetData>
    <row r="1" spans="2:9" ht="16.5">
      <c r="B1" s="15"/>
      <c r="D1" s="16"/>
      <c r="H1" s="15"/>
      <c r="I1" s="15"/>
    </row>
    <row r="2" spans="2:10" ht="21">
      <c r="B2" s="55" t="s">
        <v>16</v>
      </c>
      <c r="C2" s="55"/>
      <c r="D2" s="55"/>
      <c r="E2" s="55"/>
      <c r="F2" s="55"/>
      <c r="G2" s="55"/>
      <c r="H2" s="55"/>
      <c r="I2" s="55"/>
      <c r="J2" s="55"/>
    </row>
    <row r="3" ht="15"/>
    <row r="4" spans="1:10" s="18" customFormat="1" ht="18.75">
      <c r="A4" s="12"/>
      <c r="B4" s="17" t="s">
        <v>17</v>
      </c>
      <c r="C4" s="56" t="str">
        <f>+D8&amp;"_"&amp;D9&amp;"_"&amp;D10&amp;"_"&amp;D11&amp;"_"&amp;I8&amp;"_"&amp;YEAR(D13)&amp;"_"&amp;I11</f>
        <v>POR_V_VALPARAISOUN03_UN03_Estival_2020_35</v>
      </c>
      <c r="D4" s="56"/>
      <c r="E4" s="56"/>
      <c r="F4" s="56"/>
      <c r="G4" s="56"/>
      <c r="H4" s="56"/>
      <c r="I4" s="56"/>
      <c r="J4" s="56"/>
    </row>
    <row r="5" spans="2:9" ht="16.5">
      <c r="B5" s="15"/>
      <c r="D5" s="16"/>
      <c r="H5" s="15"/>
      <c r="I5" s="15"/>
    </row>
    <row r="6" spans="2:9" ht="18">
      <c r="B6" s="19" t="s">
        <v>18</v>
      </c>
      <c r="D6" s="16"/>
      <c r="H6" s="15"/>
      <c r="I6" s="15"/>
    </row>
    <row r="7" spans="2:9" ht="9" customHeight="1">
      <c r="B7" s="19"/>
      <c r="D7" s="16"/>
      <c r="H7" s="15"/>
      <c r="I7" s="15"/>
    </row>
    <row r="8" spans="2:10" ht="16.5">
      <c r="B8" s="49" t="s">
        <v>19</v>
      </c>
      <c r="C8" s="49"/>
      <c r="D8" s="50" t="s">
        <v>145</v>
      </c>
      <c r="E8" s="50"/>
      <c r="F8" s="20"/>
      <c r="G8" s="49" t="s">
        <v>20</v>
      </c>
      <c r="H8" s="49"/>
      <c r="I8" s="50" t="s">
        <v>146</v>
      </c>
      <c r="J8" s="50"/>
    </row>
    <row r="9" spans="2:10" ht="16.5">
      <c r="B9" s="49" t="s">
        <v>21</v>
      </c>
      <c r="C9" s="49"/>
      <c r="D9" s="50" t="s">
        <v>42</v>
      </c>
      <c r="E9" s="50"/>
      <c r="F9" s="20"/>
      <c r="G9" s="49" t="s">
        <v>22</v>
      </c>
      <c r="H9" s="49"/>
      <c r="I9" s="50"/>
      <c r="J9" s="50"/>
    </row>
    <row r="10" spans="2:10" ht="16.5">
      <c r="B10" s="49" t="s">
        <v>23</v>
      </c>
      <c r="C10" s="49"/>
      <c r="D10" s="50" t="str">
        <f>+TAPA!D14</f>
        <v>VALPARAISOUN03</v>
      </c>
      <c r="E10" s="50"/>
      <c r="F10" s="20"/>
      <c r="G10" s="49" t="s">
        <v>24</v>
      </c>
      <c r="H10" s="49"/>
      <c r="I10" s="50" t="s">
        <v>43</v>
      </c>
      <c r="J10" s="50"/>
    </row>
    <row r="11" spans="2:10" ht="16.5">
      <c r="B11" s="49" t="s">
        <v>25</v>
      </c>
      <c r="C11" s="49"/>
      <c r="D11" s="50" t="s">
        <v>49</v>
      </c>
      <c r="E11" s="50"/>
      <c r="F11" s="20"/>
      <c r="G11" s="49" t="s">
        <v>26</v>
      </c>
      <c r="H11" s="49"/>
      <c r="I11" s="50">
        <v>35</v>
      </c>
      <c r="J11" s="50"/>
    </row>
    <row r="12" spans="2:9" ht="15">
      <c r="B12" s="21"/>
      <c r="C12" s="21"/>
      <c r="D12" s="21"/>
      <c r="E12" s="21"/>
      <c r="F12" s="21"/>
      <c r="G12" s="21"/>
      <c r="H12" s="21"/>
      <c r="I12" s="21"/>
    </row>
    <row r="13" spans="2:9" ht="16.5">
      <c r="B13" s="49" t="s">
        <v>27</v>
      </c>
      <c r="C13" s="49"/>
      <c r="D13" s="26">
        <v>44195</v>
      </c>
      <c r="E13" s="20"/>
      <c r="F13" s="20"/>
      <c r="G13"/>
      <c r="H13"/>
      <c r="I13" s="15"/>
    </row>
    <row r="14" spans="2:9" ht="16.5">
      <c r="B14" s="49" t="s">
        <v>28</v>
      </c>
      <c r="C14" s="49"/>
      <c r="D14" s="26">
        <v>44195</v>
      </c>
      <c r="E14" s="20"/>
      <c r="F14" s="20"/>
      <c r="G14" s="20"/>
      <c r="H14" s="20"/>
      <c r="I14" s="15"/>
    </row>
    <row r="15" spans="2:9" ht="16.5">
      <c r="B15" s="15"/>
      <c r="C15" s="15"/>
      <c r="D15" s="15"/>
      <c r="F15" s="15"/>
      <c r="G15" s="15"/>
      <c r="H15" s="15"/>
      <c r="I15" s="15"/>
    </row>
    <row r="16" spans="2:9" ht="18">
      <c r="B16" s="19" t="s">
        <v>29</v>
      </c>
      <c r="D16" s="16"/>
      <c r="G16" s="15"/>
      <c r="H16" s="15"/>
      <c r="I16" s="15"/>
    </row>
    <row r="17" spans="2:9" ht="6.75" customHeight="1">
      <c r="B17" s="15"/>
      <c r="D17" s="16"/>
      <c r="H17" s="15"/>
      <c r="I17" s="15"/>
    </row>
    <row r="18" spans="2:10" ht="16.5">
      <c r="B18" s="57" t="s">
        <v>30</v>
      </c>
      <c r="C18" s="58"/>
      <c r="D18" s="59" t="s">
        <v>47</v>
      </c>
      <c r="E18" s="60"/>
      <c r="F18" s="60"/>
      <c r="G18" s="61"/>
      <c r="H18" s="15"/>
      <c r="I18" s="23" t="s">
        <v>31</v>
      </c>
      <c r="J18" s="32" t="s">
        <v>75</v>
      </c>
    </row>
    <row r="19" spans="2:10" ht="16.5">
      <c r="B19" s="57" t="s">
        <v>32</v>
      </c>
      <c r="C19" s="58"/>
      <c r="D19" s="59">
        <v>401003</v>
      </c>
      <c r="E19" s="60"/>
      <c r="F19" s="60"/>
      <c r="G19" s="61"/>
      <c r="H19" s="15"/>
      <c r="I19"/>
      <c r="J19"/>
    </row>
    <row r="20" spans="2:10" ht="16.5">
      <c r="B20" s="57" t="s">
        <v>33</v>
      </c>
      <c r="C20" s="58"/>
      <c r="D20" s="59" t="s">
        <v>48</v>
      </c>
      <c r="E20" s="60"/>
      <c r="F20" s="60"/>
      <c r="G20" s="61"/>
      <c r="H20" s="15"/>
      <c r="I20" s="23" t="s">
        <v>31</v>
      </c>
      <c r="J20" s="32" t="s">
        <v>74</v>
      </c>
    </row>
    <row r="21" spans="2:10" ht="16.5">
      <c r="B21" s="57" t="s">
        <v>34</v>
      </c>
      <c r="C21" s="58"/>
      <c r="D21" s="59" t="s">
        <v>77</v>
      </c>
      <c r="E21" s="60"/>
      <c r="F21" s="60"/>
      <c r="G21" s="61"/>
      <c r="H21" s="15"/>
      <c r="I21" s="23" t="s">
        <v>31</v>
      </c>
      <c r="J21" s="35" t="s">
        <v>78</v>
      </c>
    </row>
    <row r="22" ht="15"/>
    <row r="23" ht="18">
      <c r="B23" s="19" t="s">
        <v>35</v>
      </c>
    </row>
    <row r="24" ht="6.75" customHeight="1"/>
    <row r="25" spans="2:9" ht="16.5">
      <c r="B25" s="49" t="s">
        <v>36</v>
      </c>
      <c r="C25" s="49"/>
      <c r="D25" s="22">
        <v>171</v>
      </c>
      <c r="E25"/>
      <c r="F25"/>
      <c r="G25"/>
      <c r="H25"/>
      <c r="I25" s="15"/>
    </row>
    <row r="26" spans="2:9" ht="16.5">
      <c r="B26" s="49" t="s">
        <v>37</v>
      </c>
      <c r="C26" s="49"/>
      <c r="D26" s="22">
        <v>235</v>
      </c>
      <c r="H26" s="15"/>
      <c r="I26" s="15"/>
    </row>
    <row r="27" spans="2:9" ht="16.5">
      <c r="B27" s="49" t="s">
        <v>38</v>
      </c>
      <c r="C27" s="49"/>
      <c r="D27" s="22">
        <v>14</v>
      </c>
      <c r="H27" s="15"/>
      <c r="I27" s="15"/>
    </row>
    <row r="28" spans="2:9" ht="13.5" customHeight="1">
      <c r="B28" s="15"/>
      <c r="D28" s="16"/>
      <c r="H28" s="15"/>
      <c r="I28" s="15"/>
    </row>
    <row r="29" spans="2:9" ht="33" customHeight="1">
      <c r="B29" s="19" t="s">
        <v>39</v>
      </c>
      <c r="D29" s="16"/>
      <c r="H29" s="15"/>
      <c r="I29" s="15"/>
    </row>
    <row r="30" spans="2:9" ht="6.75" customHeight="1">
      <c r="B30" s="15"/>
      <c r="D30" s="16"/>
      <c r="H30" s="15"/>
      <c r="I30" s="15"/>
    </row>
    <row r="31" spans="2:15" ht="30.75" customHeight="1">
      <c r="B31" s="31" t="s">
        <v>1</v>
      </c>
      <c r="C31" s="31" t="s">
        <v>2</v>
      </c>
      <c r="D31" s="31" t="s">
        <v>40</v>
      </c>
      <c r="E31" s="62" t="s">
        <v>3</v>
      </c>
      <c r="F31" s="62"/>
      <c r="G31" s="62" t="s">
        <v>4</v>
      </c>
      <c r="H31" s="62"/>
      <c r="I31" s="31" t="s">
        <v>76</v>
      </c>
      <c r="J31" s="31" t="s">
        <v>41</v>
      </c>
      <c r="L31" s="44"/>
      <c r="M31" s="44"/>
      <c r="N31" s="45"/>
      <c r="O31" s="42"/>
    </row>
    <row r="32" spans="2:15" ht="16.5">
      <c r="B32" s="24">
        <v>305</v>
      </c>
      <c r="C32" s="24" t="s">
        <v>13</v>
      </c>
      <c r="D32" s="46">
        <v>37.564699999999995</v>
      </c>
      <c r="E32" s="53" t="s">
        <v>14</v>
      </c>
      <c r="F32" s="54"/>
      <c r="G32" s="53" t="s">
        <v>15</v>
      </c>
      <c r="H32" s="54"/>
      <c r="I32" s="34"/>
      <c r="J32" s="24" t="s">
        <v>44</v>
      </c>
      <c r="L32" s="42"/>
      <c r="M32" s="43"/>
      <c r="N32" s="43"/>
      <c r="O32" s="42"/>
    </row>
    <row r="33" spans="2:15" ht="16.5">
      <c r="B33" s="24">
        <v>305</v>
      </c>
      <c r="C33" s="24" t="s">
        <v>12</v>
      </c>
      <c r="D33" s="46">
        <v>40.53568</v>
      </c>
      <c r="E33" s="53" t="s">
        <v>15</v>
      </c>
      <c r="F33" s="54"/>
      <c r="G33" s="53" t="s">
        <v>14</v>
      </c>
      <c r="H33" s="54"/>
      <c r="I33" s="34"/>
      <c r="J33" s="24" t="s">
        <v>44</v>
      </c>
      <c r="L33" s="42"/>
      <c r="M33" s="43"/>
      <c r="N33" s="43"/>
      <c r="O33" s="42"/>
    </row>
  </sheetData>
  <sheetProtection/>
  <mergeCells count="37">
    <mergeCell ref="B25:C25"/>
    <mergeCell ref="B26:C26"/>
    <mergeCell ref="B27:C27"/>
    <mergeCell ref="E31:F31"/>
    <mergeCell ref="G31:H31"/>
    <mergeCell ref="B19:C19"/>
    <mergeCell ref="D19:G19"/>
    <mergeCell ref="B20:C20"/>
    <mergeCell ref="D20:G20"/>
    <mergeCell ref="B21:C21"/>
    <mergeCell ref="D21:G21"/>
    <mergeCell ref="D11:E11"/>
    <mergeCell ref="G11:H11"/>
    <mergeCell ref="I11:J11"/>
    <mergeCell ref="B13:C13"/>
    <mergeCell ref="B18:C18"/>
    <mergeCell ref="D18:G18"/>
    <mergeCell ref="B14:C14"/>
    <mergeCell ref="B11:C11"/>
    <mergeCell ref="B9:C9"/>
    <mergeCell ref="D9:E9"/>
    <mergeCell ref="G9:H9"/>
    <mergeCell ref="I9:J9"/>
    <mergeCell ref="B10:C10"/>
    <mergeCell ref="D10:E10"/>
    <mergeCell ref="G10:H10"/>
    <mergeCell ref="I10:J10"/>
    <mergeCell ref="E32:F32"/>
    <mergeCell ref="G32:H32"/>
    <mergeCell ref="E33:F33"/>
    <mergeCell ref="G33:H33"/>
    <mergeCell ref="B2:J2"/>
    <mergeCell ref="C4:J4"/>
    <mergeCell ref="B8:C8"/>
    <mergeCell ref="D8:E8"/>
    <mergeCell ref="G8:H8"/>
    <mergeCell ref="I8:J8"/>
  </mergeCells>
  <conditionalFormatting sqref="D8:E8 E32:E33 G32:G33">
    <cfRule type="expression" priority="381" dxfId="0">
      <formula>D8=""</formula>
    </cfRule>
  </conditionalFormatting>
  <conditionalFormatting sqref="D10:E10">
    <cfRule type="expression" priority="380" dxfId="0">
      <formula>D10=""</formula>
    </cfRule>
  </conditionalFormatting>
  <conditionalFormatting sqref="D11:E11">
    <cfRule type="expression" priority="379" dxfId="0">
      <formula>D11=""</formula>
    </cfRule>
  </conditionalFormatting>
  <conditionalFormatting sqref="I8:J8">
    <cfRule type="expression" priority="378" dxfId="0">
      <formula>I8=""</formula>
    </cfRule>
  </conditionalFormatting>
  <conditionalFormatting sqref="D9:E9">
    <cfRule type="expression" priority="377" dxfId="0">
      <formula>D9=""</formula>
    </cfRule>
  </conditionalFormatting>
  <conditionalFormatting sqref="I9:J9">
    <cfRule type="expression" priority="376" dxfId="0">
      <formula>I9=""</formula>
    </cfRule>
  </conditionalFormatting>
  <conditionalFormatting sqref="I10:J10">
    <cfRule type="expression" priority="375" dxfId="0">
      <formula>I10=""</formula>
    </cfRule>
  </conditionalFormatting>
  <conditionalFormatting sqref="I11:J11">
    <cfRule type="expression" priority="374" dxfId="0">
      <formula>I11=""</formula>
    </cfRule>
  </conditionalFormatting>
  <conditionalFormatting sqref="D25">
    <cfRule type="expression" priority="373" dxfId="0">
      <formula>D25=""</formula>
    </cfRule>
  </conditionalFormatting>
  <conditionalFormatting sqref="D26">
    <cfRule type="expression" priority="372" dxfId="0">
      <formula>D26=""</formula>
    </cfRule>
  </conditionalFormatting>
  <conditionalFormatting sqref="D27">
    <cfRule type="expression" priority="371" dxfId="0">
      <formula>D27=""</formula>
    </cfRule>
  </conditionalFormatting>
  <conditionalFormatting sqref="J18">
    <cfRule type="expression" priority="366" dxfId="0">
      <formula>J18=""</formula>
    </cfRule>
  </conditionalFormatting>
  <conditionalFormatting sqref="J20">
    <cfRule type="expression" priority="365" dxfId="0">
      <formula>J20=""</formula>
    </cfRule>
  </conditionalFormatting>
  <conditionalFormatting sqref="D20:G20">
    <cfRule type="expression" priority="361" dxfId="0">
      <formula>D20=""</formula>
    </cfRule>
  </conditionalFormatting>
  <conditionalFormatting sqref="D18:G18">
    <cfRule type="expression" priority="363" dxfId="0">
      <formula>D18=""</formula>
    </cfRule>
  </conditionalFormatting>
  <conditionalFormatting sqref="D19:G19">
    <cfRule type="expression" priority="362" dxfId="0">
      <formula>D19=""</formula>
    </cfRule>
  </conditionalFormatting>
  <conditionalFormatting sqref="D21:G21">
    <cfRule type="expression" priority="360" dxfId="0">
      <formula>D21=""</formula>
    </cfRule>
  </conditionalFormatting>
  <conditionalFormatting sqref="D13:D14">
    <cfRule type="expression" priority="359" dxfId="0">
      <formula>D13=""</formula>
    </cfRule>
  </conditionalFormatting>
  <conditionalFormatting sqref="J21">
    <cfRule type="expression" priority="68" dxfId="0">
      <formula>J21=""</formula>
    </cfRule>
  </conditionalFormatting>
  <conditionalFormatting sqref="B32:C32">
    <cfRule type="expression" priority="22" dxfId="0">
      <formula>B32=""</formula>
    </cfRule>
  </conditionalFormatting>
  <conditionalFormatting sqref="J32">
    <cfRule type="expression" priority="21" dxfId="0">
      <formula>J32=""</formula>
    </cfRule>
  </conditionalFormatting>
  <conditionalFormatting sqref="B33:C33">
    <cfRule type="expression" priority="20" dxfId="0">
      <formula>B33=""</formula>
    </cfRule>
  </conditionalFormatting>
  <conditionalFormatting sqref="J33">
    <cfRule type="expression" priority="19" dxfId="0">
      <formula>J33=""</formula>
    </cfRule>
  </conditionalFormatting>
  <conditionalFormatting sqref="N32:N33">
    <cfRule type="colorScale" priority="385" dxfId="4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allowBlank="1" showInputMessage="1" showErrorMessage="1" prompt="Origen y Destino como LOCALIDAD" sqref="E31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5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I37"/>
  <sheetViews>
    <sheetView zoomScale="70" zoomScaleNormal="70" zoomScalePageLayoutView="0" workbookViewId="0" topLeftCell="A1">
      <selection activeCell="F45" sqref="F45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6.140625" style="0" customWidth="1"/>
  </cols>
  <sheetData>
    <row r="2" spans="2:6" ht="21">
      <c r="B2" s="66" t="str">
        <f>"PROGRAMA DE OPERACIÓN DEL SERVICIO ("&amp;B7&amp;"  "&amp;C7&amp;")"</f>
        <v>PROGRAMA DE OPERACIÓN DEL SERVICIO (305  Ida)</v>
      </c>
      <c r="C2" s="66"/>
      <c r="D2" s="66"/>
      <c r="E2" s="66"/>
      <c r="F2" s="66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6.5">
      <c r="B7" s="3">
        <v>305</v>
      </c>
      <c r="C7" s="3" t="s">
        <v>13</v>
      </c>
      <c r="D7" s="3" t="s">
        <v>14</v>
      </c>
      <c r="E7" s="3" t="s">
        <v>15</v>
      </c>
      <c r="F7" s="48" t="s">
        <v>146</v>
      </c>
    </row>
    <row r="9" s="1" customFormat="1" ht="15">
      <c r="B9" s="1" t="s">
        <v>6</v>
      </c>
    </row>
    <row r="11" spans="2:5" ht="22.5" customHeight="1">
      <c r="B11" s="63" t="s">
        <v>7</v>
      </c>
      <c r="C11" s="63" t="s">
        <v>8</v>
      </c>
      <c r="D11" s="64">
        <v>44195</v>
      </c>
      <c r="E11" s="65"/>
    </row>
    <row r="12" spans="2:5" ht="30">
      <c r="B12" s="63"/>
      <c r="C12" s="63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50</v>
      </c>
      <c r="D13" s="7">
        <f>_xlfn.IFERROR(IF(E13=0,"",IF(E13&lt;_xlfn.PERCENTILE.INC(($E$13:$E$36,#REF!,#REF!),0.2),"Baja",IF(E13&lt;_xlfn.PERCENTILE.INC(($E$13:$E$36,#REF!,#REF!),0.75),"Media","Alta"))),"")</f>
      </c>
      <c r="E13" s="8"/>
    </row>
    <row r="14" spans="2:9" ht="15.75">
      <c r="B14" s="9">
        <v>1</v>
      </c>
      <c r="C14" s="33" t="s">
        <v>51</v>
      </c>
      <c r="D14" s="10">
        <f>_xlfn.IFERROR(IF(E14=0,"",IF(E14&lt;_xlfn.PERCENTILE.INC(($E$13:$E$36,#REF!,#REF!),0.2),"Baja",IF(E14&lt;_xlfn.PERCENTILE.INC(($E$13:$E$36,#REF!,#REF!),0.75),"Media","Alta"))),"")</f>
      </c>
      <c r="E14" s="11"/>
      <c r="I14" s="12"/>
    </row>
    <row r="15" spans="2:9" ht="15.75">
      <c r="B15" s="5">
        <v>2</v>
      </c>
      <c r="C15" s="6" t="s">
        <v>52</v>
      </c>
      <c r="D15" s="7">
        <f>_xlfn.IFERROR(IF(E15=0,"",IF(E15&lt;_xlfn.PERCENTILE.INC(($E$13:$E$36,#REF!,#REF!),0.2),"Baja",IF(E15&lt;_xlfn.PERCENTILE.INC(($E$13:$E$36,#REF!,#REF!),0.75),"Media","Alta"))),"")</f>
      </c>
      <c r="E15" s="8"/>
      <c r="I15" s="12"/>
    </row>
    <row r="16" spans="2:9" ht="15.75">
      <c r="B16" s="9">
        <v>3</v>
      </c>
      <c r="C16" s="33" t="s">
        <v>53</v>
      </c>
      <c r="D16" s="10">
        <f>_xlfn.IFERROR(IF(E16=0,"",IF(E16&lt;_xlfn.PERCENTILE.INC(($E$13:$E$36,#REF!,#REF!),0.2),"Baja",IF(E16&lt;_xlfn.PERCENTILE.INC(($E$13:$E$36,#REF!,#REF!),0.75),"Media","Alta"))),"")</f>
      </c>
      <c r="E16" s="11"/>
      <c r="I16" s="12"/>
    </row>
    <row r="17" spans="2:9" ht="15.75">
      <c r="B17" s="5">
        <v>4</v>
      </c>
      <c r="C17" s="6" t="s">
        <v>54</v>
      </c>
      <c r="D17" s="7">
        <f>_xlfn.IFERROR(IF(E17=0,"",IF(E17&lt;_xlfn.PERCENTILE.INC(($E$13:$E$36,#REF!,#REF!),0.2),"Baja",IF(E17&lt;_xlfn.PERCENTILE.INC(($E$13:$E$36,#REF!,#REF!),0.75),"Media","Alta"))),"")</f>
      </c>
      <c r="E17" s="8"/>
      <c r="I17" s="12"/>
    </row>
    <row r="18" spans="2:9" ht="15.75">
      <c r="B18" s="9">
        <v>5</v>
      </c>
      <c r="C18" s="33" t="s">
        <v>55</v>
      </c>
      <c r="D18" s="10">
        <f>_xlfn.IFERROR(IF(E18=0,"",IF(E18&lt;_xlfn.PERCENTILE.INC(($E$13:$E$36,#REF!,#REF!),0.2),"Baja",IF(E18&lt;_xlfn.PERCENTILE.INC(($E$13:$E$36,#REF!,#REF!),0.75),"Media","Alta"))),"")</f>
      </c>
      <c r="E18" s="11"/>
      <c r="I18" s="12"/>
    </row>
    <row r="19" spans="2:9" ht="15.75">
      <c r="B19" s="5">
        <v>6</v>
      </c>
      <c r="C19" s="6" t="s">
        <v>56</v>
      </c>
      <c r="D19" s="7">
        <f>_xlfn.IFERROR(IF(E19=0,"",IF(E19&lt;_xlfn.PERCENTILE.INC(($E$13:$E$36,#REF!,#REF!),0.2),"Baja",IF(E19&lt;_xlfn.PERCENTILE.INC(($E$13:$E$36,#REF!,#REF!),0.75),"Media","Alta"))),"")</f>
      </c>
      <c r="E19" s="8"/>
      <c r="I19" s="12"/>
    </row>
    <row r="20" spans="2:5" ht="15.75">
      <c r="B20" s="9">
        <v>7</v>
      </c>
      <c r="C20" s="33" t="s">
        <v>57</v>
      </c>
      <c r="D20" s="10">
        <f>_xlfn.IFERROR(IF(E20=0,"",IF(E20&lt;_xlfn.PERCENTILE.INC(($E$13:$E$36,#REF!,#REF!),0.2),"Baja",IF(E20&lt;_xlfn.PERCENTILE.INC(($E$13:$E$36,#REF!,#REF!),0.75),"Media","Alta"))),"")</f>
      </c>
      <c r="E20" s="11"/>
    </row>
    <row r="21" spans="2:5" ht="15.75">
      <c r="B21" s="5">
        <v>8</v>
      </c>
      <c r="C21" s="6" t="s">
        <v>58</v>
      </c>
      <c r="D21" s="7"/>
      <c r="E21" s="8"/>
    </row>
    <row r="22" spans="2:5" ht="15.75">
      <c r="B22" s="9">
        <v>9</v>
      </c>
      <c r="C22" s="33" t="s">
        <v>59</v>
      </c>
      <c r="D22" s="10"/>
      <c r="E22" s="11"/>
    </row>
    <row r="23" spans="2:5" ht="15.75">
      <c r="B23" s="5">
        <v>10</v>
      </c>
      <c r="C23" s="6" t="s">
        <v>60</v>
      </c>
      <c r="D23" s="7"/>
      <c r="E23" s="8"/>
    </row>
    <row r="24" spans="2:5" ht="15.75">
      <c r="B24" s="9">
        <v>11</v>
      </c>
      <c r="C24" s="33" t="s">
        <v>61</v>
      </c>
      <c r="D24" s="10"/>
      <c r="E24" s="11"/>
    </row>
    <row r="25" spans="2:5" ht="15.75">
      <c r="B25" s="5">
        <v>12</v>
      </c>
      <c r="C25" s="6" t="s">
        <v>62</v>
      </c>
      <c r="D25" s="7"/>
      <c r="E25" s="8"/>
    </row>
    <row r="26" spans="2:5" ht="15.75">
      <c r="B26" s="9">
        <v>13</v>
      </c>
      <c r="C26" s="33" t="s">
        <v>63</v>
      </c>
      <c r="D26" s="10"/>
      <c r="E26" s="11"/>
    </row>
    <row r="27" spans="2:5" ht="15.75">
      <c r="B27" s="5">
        <v>14</v>
      </c>
      <c r="C27" s="6" t="s">
        <v>64</v>
      </c>
      <c r="D27" s="7"/>
      <c r="E27" s="8"/>
    </row>
    <row r="28" spans="2:5" ht="15.75">
      <c r="B28" s="9">
        <v>15</v>
      </c>
      <c r="C28" s="33" t="s">
        <v>65</v>
      </c>
      <c r="D28" s="10"/>
      <c r="E28" s="11"/>
    </row>
    <row r="29" spans="2:5" ht="15.75">
      <c r="B29" s="5">
        <v>16</v>
      </c>
      <c r="C29" s="6" t="s">
        <v>66</v>
      </c>
      <c r="D29" s="7"/>
      <c r="E29" s="8"/>
    </row>
    <row r="30" spans="2:5" ht="15.75">
      <c r="B30" s="9">
        <v>17</v>
      </c>
      <c r="C30" s="33" t="s">
        <v>67</v>
      </c>
      <c r="D30" s="10" t="s">
        <v>144</v>
      </c>
      <c r="E30" s="11">
        <v>0</v>
      </c>
    </row>
    <row r="31" spans="2:5" ht="15.75">
      <c r="B31" s="5">
        <v>18</v>
      </c>
      <c r="C31" s="6" t="s">
        <v>68</v>
      </c>
      <c r="D31" s="7"/>
      <c r="E31" s="8"/>
    </row>
    <row r="32" spans="2:5" ht="15.75">
      <c r="B32" s="9">
        <v>19</v>
      </c>
      <c r="C32" s="33" t="s">
        <v>69</v>
      </c>
      <c r="D32" s="10"/>
      <c r="E32" s="11"/>
    </row>
    <row r="33" spans="2:5" ht="15.75">
      <c r="B33" s="5">
        <v>20</v>
      </c>
      <c r="C33" s="6" t="s">
        <v>70</v>
      </c>
      <c r="D33" s="7"/>
      <c r="E33" s="8"/>
    </row>
    <row r="34" spans="2:5" ht="15.75">
      <c r="B34" s="9">
        <v>21</v>
      </c>
      <c r="C34" s="33" t="s">
        <v>71</v>
      </c>
      <c r="D34" s="10">
        <f>_xlfn.IFERROR(IF(E34=0,"",IF(E34&lt;_xlfn.PERCENTILE.INC(($E$13:$E$36,#REF!,#REF!),0.2),"Baja",IF(E34&lt;_xlfn.PERCENTILE.INC(($E$13:$E$36,#REF!,#REF!),0.75),"Media","Alta"))),"")</f>
      </c>
      <c r="E34" s="11"/>
    </row>
    <row r="35" spans="2:5" ht="15.75">
      <c r="B35" s="5">
        <v>22</v>
      </c>
      <c r="C35" s="6" t="s">
        <v>72</v>
      </c>
      <c r="D35" s="7">
        <f>_xlfn.IFERROR(IF(E35=0,"",IF(E35&lt;_xlfn.PERCENTILE.INC(($E$13:$E$36,#REF!,#REF!),0.2),"Baja",IF(E35&lt;_xlfn.PERCENTILE.INC(($E$13:$E$36,#REF!,#REF!),0.75),"Media","Alta"))),"")</f>
      </c>
      <c r="E35" s="8"/>
    </row>
    <row r="36" spans="2:5" ht="15.75">
      <c r="B36" s="9">
        <v>23</v>
      </c>
      <c r="C36" s="33" t="s">
        <v>73</v>
      </c>
      <c r="D36" s="10">
        <f>_xlfn.IFERROR(IF(E36=0,"",IF(E36&lt;_xlfn.PERCENTILE.INC(($E$13:$E$36,#REF!,#REF!),0.2),"Baja",IF(E36&lt;_xlfn.PERCENTILE.INC(($E$13:$E$36,#REF!,#REF!),0.75),"Media","Alta"))),"")</f>
      </c>
      <c r="E36" s="11"/>
    </row>
    <row r="37" spans="2:5" ht="15.75">
      <c r="B37" s="5" t="s">
        <v>11</v>
      </c>
      <c r="C37" s="6"/>
      <c r="D37" s="13"/>
      <c r="E37" s="14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C7">
    <cfRule type="expression" priority="6" dxfId="0">
      <formula>C7=""</formula>
    </cfRule>
  </conditionalFormatting>
  <conditionalFormatting sqref="B7">
    <cfRule type="expression" priority="5" dxfId="0">
      <formula>B7=""</formula>
    </cfRule>
  </conditionalFormatting>
  <conditionalFormatting sqref="D7">
    <cfRule type="expression" priority="4" dxfId="0">
      <formula>D7=""</formula>
    </cfRule>
  </conditionalFormatting>
  <conditionalFormatting sqref="E7">
    <cfRule type="expression" priority="3" dxfId="0">
      <formula>E7=""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G37"/>
  <sheetViews>
    <sheetView zoomScale="70" zoomScaleNormal="70" zoomScalePageLayoutView="0" workbookViewId="0" topLeftCell="A1">
      <selection activeCell="I38" sqref="I38"/>
    </sheetView>
  </sheetViews>
  <sheetFormatPr defaultColWidth="11.421875" defaultRowHeight="15"/>
  <cols>
    <col min="1" max="1" width="6.00390625" style="0" customWidth="1"/>
    <col min="2" max="6" width="15.7109375" style="0" customWidth="1"/>
  </cols>
  <sheetData>
    <row r="2" spans="2:7" ht="21">
      <c r="B2" s="66" t="str">
        <f>"PROGRAMA DE OPERACIÓN DEL SERVICIO ("&amp;B7&amp;"  "&amp;C7&amp;")"</f>
        <v>PROGRAMA DE OPERACIÓN DEL SERVICIO (305  Regreso)</v>
      </c>
      <c r="C2" s="66"/>
      <c r="D2" s="66"/>
      <c r="E2" s="66"/>
      <c r="F2" s="66"/>
      <c r="G2" s="66"/>
    </row>
    <row r="4" spans="2:6" ht="15">
      <c r="B4" s="1" t="s">
        <v>0</v>
      </c>
      <c r="C4" s="1"/>
      <c r="D4" s="1"/>
      <c r="E4" s="1"/>
      <c r="F4" s="1"/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6.5">
      <c r="B7" s="36">
        <v>305</v>
      </c>
      <c r="C7" s="36" t="s">
        <v>12</v>
      </c>
      <c r="D7" s="36" t="s">
        <v>15</v>
      </c>
      <c r="E7" s="36" t="s">
        <v>14</v>
      </c>
      <c r="F7" s="48" t="s">
        <v>146</v>
      </c>
    </row>
    <row r="9" spans="2:6" ht="15">
      <c r="B9" s="1" t="s">
        <v>6</v>
      </c>
      <c r="C9" s="1"/>
      <c r="D9" s="1"/>
      <c r="E9" s="1"/>
      <c r="F9" s="1"/>
    </row>
    <row r="11" spans="2:5" ht="15">
      <c r="B11" s="63" t="s">
        <v>7</v>
      </c>
      <c r="C11" s="63" t="s">
        <v>8</v>
      </c>
      <c r="D11" s="64">
        <v>44195</v>
      </c>
      <c r="E11" s="65"/>
    </row>
    <row r="12" spans="2:5" ht="30">
      <c r="B12" s="63"/>
      <c r="C12" s="63"/>
      <c r="D12" s="4" t="s">
        <v>9</v>
      </c>
      <c r="E12" s="4" t="s">
        <v>10</v>
      </c>
    </row>
    <row r="13" spans="2:5" ht="15.75">
      <c r="B13" s="5">
        <v>0</v>
      </c>
      <c r="C13" s="6" t="s">
        <v>50</v>
      </c>
      <c r="D13" s="7">
        <f>_xlfn.IFERROR(IF(E13=0,"",IF(E13&lt;_xlfn.PERCENTILE.INC(($E$13:$E$36,#REF!,#REF!),0.2),"Baja",IF(E13&lt;_xlfn.PERCENTILE.INC(($E$13:$E$36,#REF!,#REF!),0.75),"Media","Alta"))),"")</f>
      </c>
      <c r="E13" s="8"/>
    </row>
    <row r="14" spans="2:5" ht="15.75">
      <c r="B14" s="9">
        <v>1</v>
      </c>
      <c r="C14" s="47" t="s">
        <v>51</v>
      </c>
      <c r="D14" s="10">
        <f>_xlfn.IFERROR(IF(E14=0,"",IF(E14&lt;_xlfn.PERCENTILE.INC(($E$13:$E$36,#REF!,#REF!),0.2),"Baja",IF(E14&lt;_xlfn.PERCENTILE.INC(($E$13:$E$36,#REF!,#REF!),0.75),"Media","Alta"))),"")</f>
      </c>
      <c r="E14" s="11"/>
    </row>
    <row r="15" spans="2:5" ht="15.75">
      <c r="B15" s="5">
        <v>2</v>
      </c>
      <c r="C15" s="6" t="s">
        <v>52</v>
      </c>
      <c r="D15" s="7">
        <f>_xlfn.IFERROR(IF(E15=0,"",IF(E15&lt;_xlfn.PERCENTILE.INC(($E$13:$E$36,#REF!,#REF!),0.2),"Baja",IF(E15&lt;_xlfn.PERCENTILE.INC(($E$13:$E$36,#REF!,#REF!),0.75),"Media","Alta"))),"")</f>
      </c>
      <c r="E15" s="8"/>
    </row>
    <row r="16" spans="2:5" ht="15.75">
      <c r="B16" s="9">
        <v>3</v>
      </c>
      <c r="C16" s="47" t="s">
        <v>53</v>
      </c>
      <c r="D16" s="10">
        <f>_xlfn.IFERROR(IF(E16=0,"",IF(E16&lt;_xlfn.PERCENTILE.INC(($E$13:$E$36,#REF!,#REF!),0.2),"Baja",IF(E16&lt;_xlfn.PERCENTILE.INC(($E$13:$E$36,#REF!,#REF!),0.75),"Media","Alta"))),"")</f>
      </c>
      <c r="E16" s="11"/>
    </row>
    <row r="17" spans="2:5" ht="15.75">
      <c r="B17" s="5">
        <v>4</v>
      </c>
      <c r="C17" s="6" t="s">
        <v>54</v>
      </c>
      <c r="D17" s="7">
        <f>_xlfn.IFERROR(IF(E17=0,"",IF(E17&lt;_xlfn.PERCENTILE.INC(($E$13:$E$36,#REF!,#REF!),0.2),"Baja",IF(E17&lt;_xlfn.PERCENTILE.INC(($E$13:$E$36,#REF!,#REF!),0.75),"Media","Alta"))),"")</f>
      </c>
      <c r="E17" s="8"/>
    </row>
    <row r="18" spans="2:5" ht="15.75">
      <c r="B18" s="9">
        <v>5</v>
      </c>
      <c r="C18" s="47" t="s">
        <v>55</v>
      </c>
      <c r="D18" s="10">
        <f>_xlfn.IFERROR(IF(E18=0,"",IF(E18&lt;_xlfn.PERCENTILE.INC(($E$13:$E$36,#REF!,#REF!),0.2),"Baja",IF(E18&lt;_xlfn.PERCENTILE.INC(($E$13:$E$36,#REF!,#REF!),0.75),"Media","Alta"))),"")</f>
      </c>
      <c r="E18" s="11"/>
    </row>
    <row r="19" spans="2:5" ht="15.75">
      <c r="B19" s="5">
        <v>6</v>
      </c>
      <c r="C19" s="6" t="s">
        <v>56</v>
      </c>
      <c r="D19" s="7">
        <f>_xlfn.IFERROR(IF(E19=0,"",IF(E19&lt;_xlfn.PERCENTILE.INC(($E$13:$E$36,#REF!,#REF!),0.2),"Baja",IF(E19&lt;_xlfn.PERCENTILE.INC(($E$13:$E$36,#REF!,#REF!),0.75),"Media","Alta"))),"")</f>
      </c>
      <c r="E19" s="8"/>
    </row>
    <row r="20" spans="2:5" ht="15.75">
      <c r="B20" s="9">
        <v>7</v>
      </c>
      <c r="C20" s="47" t="s">
        <v>57</v>
      </c>
      <c r="D20" s="10">
        <f>_xlfn.IFERROR(IF(E20=0,"",IF(E20&lt;_xlfn.PERCENTILE.INC(($E$13:$E$36,#REF!,#REF!),0.2),"Baja",IF(E20&lt;_xlfn.PERCENTILE.INC(($E$13:$E$36,#REF!,#REF!),0.75),"Media","Alta"))),"")</f>
      </c>
      <c r="E20" s="11"/>
    </row>
    <row r="21" spans="2:5" ht="15.75">
      <c r="B21" s="5">
        <v>8</v>
      </c>
      <c r="C21" s="6" t="s">
        <v>58</v>
      </c>
      <c r="D21" s="7"/>
      <c r="E21" s="8"/>
    </row>
    <row r="22" spans="2:5" ht="15.75">
      <c r="B22" s="9">
        <v>9</v>
      </c>
      <c r="C22" s="47" t="s">
        <v>59</v>
      </c>
      <c r="D22" s="10"/>
      <c r="E22" s="11"/>
    </row>
    <row r="23" spans="2:5" ht="15.75">
      <c r="B23" s="5">
        <v>10</v>
      </c>
      <c r="C23" s="6" t="s">
        <v>60</v>
      </c>
      <c r="D23" s="7"/>
      <c r="E23" s="8"/>
    </row>
    <row r="24" spans="2:5" ht="15.75">
      <c r="B24" s="9">
        <v>11</v>
      </c>
      <c r="C24" s="47" t="s">
        <v>61</v>
      </c>
      <c r="D24" s="10"/>
      <c r="E24" s="11"/>
    </row>
    <row r="25" spans="2:5" ht="15.75">
      <c r="B25" s="5">
        <v>12</v>
      </c>
      <c r="C25" s="6" t="s">
        <v>62</v>
      </c>
      <c r="D25" s="7"/>
      <c r="E25" s="8"/>
    </row>
    <row r="26" spans="2:5" ht="15.75">
      <c r="B26" s="9">
        <v>13</v>
      </c>
      <c r="C26" s="47" t="s">
        <v>63</v>
      </c>
      <c r="D26" s="10"/>
      <c r="E26" s="11"/>
    </row>
    <row r="27" spans="2:5" ht="15.75">
      <c r="B27" s="5">
        <v>14</v>
      </c>
      <c r="C27" s="6" t="s">
        <v>64</v>
      </c>
      <c r="D27" s="7"/>
      <c r="E27" s="8"/>
    </row>
    <row r="28" spans="2:5" ht="15.75">
      <c r="B28" s="9">
        <v>15</v>
      </c>
      <c r="C28" s="47" t="s">
        <v>65</v>
      </c>
      <c r="D28" s="10"/>
      <c r="E28" s="11"/>
    </row>
    <row r="29" spans="2:5" ht="15.75">
      <c r="B29" s="5">
        <v>16</v>
      </c>
      <c r="C29" s="6" t="s">
        <v>66</v>
      </c>
      <c r="D29" s="7"/>
      <c r="E29" s="8"/>
    </row>
    <row r="30" spans="2:5" ht="15.75">
      <c r="B30" s="9">
        <v>17</v>
      </c>
      <c r="C30" s="47" t="s">
        <v>67</v>
      </c>
      <c r="D30" s="10" t="s">
        <v>143</v>
      </c>
      <c r="E30" s="11">
        <v>0</v>
      </c>
    </row>
    <row r="31" spans="2:5" ht="15.75">
      <c r="B31" s="5">
        <v>18</v>
      </c>
      <c r="C31" s="6" t="s">
        <v>68</v>
      </c>
      <c r="D31" s="7" t="s">
        <v>143</v>
      </c>
      <c r="E31" s="8">
        <v>0</v>
      </c>
    </row>
    <row r="32" spans="2:5" ht="15.75">
      <c r="B32" s="9">
        <v>19</v>
      </c>
      <c r="C32" s="47" t="s">
        <v>69</v>
      </c>
      <c r="D32" s="10" t="s">
        <v>144</v>
      </c>
      <c r="E32" s="11">
        <v>0</v>
      </c>
    </row>
    <row r="33" spans="2:5" ht="15.75">
      <c r="B33" s="5">
        <v>20</v>
      </c>
      <c r="C33" s="6" t="s">
        <v>70</v>
      </c>
      <c r="D33" s="7"/>
      <c r="E33" s="8"/>
    </row>
    <row r="34" spans="2:5" ht="15.75">
      <c r="B34" s="9">
        <v>21</v>
      </c>
      <c r="C34" s="47" t="s">
        <v>71</v>
      </c>
      <c r="D34" s="10">
        <f>_xlfn.IFERROR(IF(E34=0,"",IF(E34&lt;_xlfn.PERCENTILE.INC(($E$13:$E$36,#REF!,#REF!),0.2),"Baja",IF(E34&lt;_xlfn.PERCENTILE.INC(($E$13:$E$36,#REF!,#REF!),0.75),"Media","Alta"))),"")</f>
      </c>
      <c r="E34" s="11"/>
    </row>
    <row r="35" spans="2:5" ht="15.75">
      <c r="B35" s="5">
        <v>22</v>
      </c>
      <c r="C35" s="6" t="s">
        <v>72</v>
      </c>
      <c r="D35" s="7">
        <f>_xlfn.IFERROR(IF(E35=0,"",IF(E35&lt;_xlfn.PERCENTILE.INC(($E$13:$E$36,#REF!,#REF!),0.2),"Baja",IF(E35&lt;_xlfn.PERCENTILE.INC(($E$13:$E$36,#REF!,#REF!),0.75),"Media","Alta"))),"")</f>
      </c>
      <c r="E35" s="8"/>
    </row>
    <row r="36" spans="2:5" ht="15.75">
      <c r="B36" s="9">
        <v>23</v>
      </c>
      <c r="C36" s="47" t="s">
        <v>73</v>
      </c>
      <c r="D36" s="10">
        <f>_xlfn.IFERROR(IF(E36=0,"",IF(E36&lt;_xlfn.PERCENTILE.INC(($E$13:$E$36,#REF!,#REF!),0.2),"Baja",IF(E36&lt;_xlfn.PERCENTILE.INC(($E$13:$E$36,#REF!,#REF!),0.75),"Media","Alta"))),"")</f>
      </c>
      <c r="E36" s="11"/>
    </row>
    <row r="37" spans="2:5" ht="15.75">
      <c r="B37" s="5" t="s">
        <v>11</v>
      </c>
      <c r="C37" s="6"/>
      <c r="D37" s="13"/>
      <c r="E37" s="14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C7">
    <cfRule type="expression" priority="8" dxfId="0">
      <formula>C7=""</formula>
    </cfRule>
  </conditionalFormatting>
  <conditionalFormatting sqref="B7">
    <cfRule type="expression" priority="7" dxfId="0">
      <formula>B7=""</formula>
    </cfRule>
  </conditionalFormatting>
  <conditionalFormatting sqref="D7">
    <cfRule type="expression" priority="3" dxfId="0">
      <formula>D7=""</formula>
    </cfRule>
  </conditionalFormatting>
  <conditionalFormatting sqref="E7">
    <cfRule type="expression" priority="2" dxfId="0">
      <formula>E7=""</formula>
    </cfRule>
  </conditionalFormatting>
  <conditionalFormatting sqref="F7">
    <cfRule type="expression" priority="1" dxfId="0">
      <formula>F7=""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Q52"/>
  <sheetViews>
    <sheetView zoomScalePageLayoutView="0" workbookViewId="0" topLeftCell="A1">
      <selection activeCell="N29" sqref="N29:Q30"/>
    </sheetView>
  </sheetViews>
  <sheetFormatPr defaultColWidth="11.421875" defaultRowHeight="15"/>
  <cols>
    <col min="8" max="9" width="1.8515625" style="0" bestFit="1" customWidth="1"/>
    <col min="14" max="14" width="19.00390625" style="0" customWidth="1"/>
    <col min="15" max="15" width="8.28125" style="0" customWidth="1"/>
    <col min="16" max="16" width="3.00390625" style="0" customWidth="1"/>
    <col min="17" max="17" width="12.57421875" style="0" customWidth="1"/>
    <col min="18" max="18" width="6.00390625" style="0" customWidth="1"/>
    <col min="19" max="19" width="5.57421875" style="0" customWidth="1"/>
    <col min="20" max="20" width="6.140625" style="0" customWidth="1"/>
    <col min="21" max="21" width="5.28125" style="0" customWidth="1"/>
    <col min="22" max="22" width="5.8515625" style="0" customWidth="1"/>
    <col min="23" max="23" width="5.28125" style="0" customWidth="1"/>
    <col min="24" max="24" width="5.8515625" style="0" customWidth="1"/>
    <col min="25" max="25" width="7.00390625" style="0" customWidth="1"/>
    <col min="26" max="26" width="5.28125" style="0" customWidth="1"/>
    <col min="27" max="27" width="5.8515625" style="0" customWidth="1"/>
    <col min="28" max="28" width="6.421875" style="0" customWidth="1"/>
    <col min="29" max="29" width="5.28125" style="0" customWidth="1"/>
    <col min="30" max="30" width="5.8515625" style="0" customWidth="1"/>
    <col min="31" max="31" width="5.28125" style="0" customWidth="1"/>
    <col min="32" max="32" width="5.8515625" style="0" customWidth="1"/>
    <col min="33" max="33" width="6.421875" style="0" customWidth="1"/>
    <col min="34" max="34" width="7.00390625" style="0" customWidth="1"/>
    <col min="35" max="35" width="5.28125" style="0" customWidth="1"/>
    <col min="36" max="36" width="5.8515625" style="0" customWidth="1"/>
    <col min="37" max="37" width="5.28125" style="0" customWidth="1"/>
    <col min="38" max="38" width="5.8515625" style="0" customWidth="1"/>
    <col min="39" max="39" width="6.421875" style="0" customWidth="1"/>
    <col min="40" max="40" width="7.00390625" style="0" customWidth="1"/>
    <col min="41" max="41" width="5.28125" style="0" customWidth="1"/>
    <col min="42" max="42" width="5.8515625" style="0" customWidth="1"/>
    <col min="43" max="43" width="5.28125" style="0" customWidth="1"/>
    <col min="44" max="44" width="5.8515625" style="0" customWidth="1"/>
    <col min="45" max="45" width="12.57421875" style="0" bestFit="1" customWidth="1"/>
  </cols>
  <sheetData>
    <row r="2" ht="15">
      <c r="A2" t="s">
        <v>80</v>
      </c>
    </row>
    <row r="3" spans="1:15" ht="15">
      <c r="A3" t="s">
        <v>81</v>
      </c>
      <c r="C3" s="37" t="s">
        <v>131</v>
      </c>
      <c r="E3" s="37" t="s">
        <v>132</v>
      </c>
      <c r="F3" s="37" t="s">
        <v>133</v>
      </c>
      <c r="J3" s="37" t="s">
        <v>133</v>
      </c>
      <c r="K3" s="37" t="s">
        <v>132</v>
      </c>
      <c r="N3" s="38" t="s">
        <v>141</v>
      </c>
      <c r="O3" s="38" t="s">
        <v>138</v>
      </c>
    </row>
    <row r="4" spans="1:17" ht="15">
      <c r="A4" t="s">
        <v>82</v>
      </c>
      <c r="C4" s="37" t="str">
        <f>+A4</f>
        <v>D 301-I</v>
      </c>
      <c r="E4" s="37" t="str">
        <f>+LEFT(C4,1)</f>
        <v>D</v>
      </c>
      <c r="F4" s="37" t="str">
        <f>+RIGHT(C4,6)</f>
        <v> 301-I</v>
      </c>
      <c r="H4" s="37">
        <f>+LEN(C4)</f>
        <v>7</v>
      </c>
      <c r="I4" s="37">
        <f>+LEN(F4)</f>
        <v>6</v>
      </c>
      <c r="J4" s="37" t="str">
        <f>+IF(H4&gt;7,RIGHT(C4,6),RIGHT(C4,5))</f>
        <v>301-I</v>
      </c>
      <c r="K4" s="37" t="str">
        <f>+IF(E4="D","Si","no")</f>
        <v>Si</v>
      </c>
      <c r="N4" s="38" t="s">
        <v>134</v>
      </c>
      <c r="O4" t="s">
        <v>135</v>
      </c>
      <c r="P4" t="s">
        <v>136</v>
      </c>
      <c r="Q4" t="s">
        <v>137</v>
      </c>
    </row>
    <row r="5" spans="1:17" ht="15">
      <c r="A5" t="s">
        <v>83</v>
      </c>
      <c r="C5" s="37" t="str">
        <f aca="true" t="shared" si="0" ref="C5:C51">+A5</f>
        <v>D 301-R</v>
      </c>
      <c r="E5" s="37" t="str">
        <f aca="true" t="shared" si="1" ref="E5:E51">+LEFT(C5,1)</f>
        <v>D</v>
      </c>
      <c r="F5" s="37" t="str">
        <f aca="true" t="shared" si="2" ref="F5:F51">+RIGHT(C5,6)</f>
        <v> 301-R</v>
      </c>
      <c r="H5" s="37">
        <f aca="true" t="shared" si="3" ref="H5:H51">+LEN(C5)</f>
        <v>7</v>
      </c>
      <c r="I5" s="37">
        <f aca="true" t="shared" si="4" ref="I5:I51">+LEN(F5)</f>
        <v>6</v>
      </c>
      <c r="J5" s="37" t="str">
        <f aca="true" t="shared" si="5" ref="J5:J51">+IF(H5&gt;7,RIGHT(C5,6),RIGHT(C5,5))</f>
        <v>301-R</v>
      </c>
      <c r="K5" s="37" t="str">
        <f aca="true" t="shared" si="6" ref="K5:K51">+IF(E5="D","Si","no")</f>
        <v>Si</v>
      </c>
      <c r="N5" s="21" t="s">
        <v>106</v>
      </c>
      <c r="O5" s="39">
        <v>1</v>
      </c>
      <c r="P5" s="39">
        <v>1</v>
      </c>
      <c r="Q5" s="39">
        <v>2</v>
      </c>
    </row>
    <row r="6" spans="1:17" ht="15">
      <c r="A6" t="s">
        <v>84</v>
      </c>
      <c r="C6" s="37" t="str">
        <f t="shared" si="0"/>
        <v>D 302-I</v>
      </c>
      <c r="E6" s="37" t="str">
        <f t="shared" si="1"/>
        <v>D</v>
      </c>
      <c r="F6" s="37" t="str">
        <f t="shared" si="2"/>
        <v> 302-I</v>
      </c>
      <c r="H6" s="37">
        <f t="shared" si="3"/>
        <v>7</v>
      </c>
      <c r="I6" s="37">
        <f t="shared" si="4"/>
        <v>6</v>
      </c>
      <c r="J6" s="37" t="str">
        <f t="shared" si="5"/>
        <v>302-I</v>
      </c>
      <c r="K6" s="37" t="str">
        <f t="shared" si="6"/>
        <v>Si</v>
      </c>
      <c r="N6" s="21" t="s">
        <v>107</v>
      </c>
      <c r="O6" s="39">
        <v>1</v>
      </c>
      <c r="P6" s="39">
        <v>1</v>
      </c>
      <c r="Q6" s="39">
        <v>2</v>
      </c>
    </row>
    <row r="7" spans="1:17" ht="15">
      <c r="A7" t="s">
        <v>85</v>
      </c>
      <c r="C7" s="37" t="str">
        <f t="shared" si="0"/>
        <v>D 302-R</v>
      </c>
      <c r="E7" s="37" t="str">
        <f t="shared" si="1"/>
        <v>D</v>
      </c>
      <c r="F7" s="37" t="str">
        <f t="shared" si="2"/>
        <v> 302-R</v>
      </c>
      <c r="H7" s="37">
        <f t="shared" si="3"/>
        <v>7</v>
      </c>
      <c r="I7" s="37">
        <f t="shared" si="4"/>
        <v>6</v>
      </c>
      <c r="J7" s="37" t="str">
        <f t="shared" si="5"/>
        <v>302-R</v>
      </c>
      <c r="K7" s="37" t="str">
        <f t="shared" si="6"/>
        <v>Si</v>
      </c>
      <c r="N7" s="21" t="s">
        <v>108</v>
      </c>
      <c r="O7" s="39">
        <v>1</v>
      </c>
      <c r="P7" s="39">
        <v>1</v>
      </c>
      <c r="Q7" s="39">
        <v>2</v>
      </c>
    </row>
    <row r="8" spans="1:17" ht="15">
      <c r="A8" t="s">
        <v>86</v>
      </c>
      <c r="C8" s="37" t="str">
        <f t="shared" si="0"/>
        <v>D 302Y-R</v>
      </c>
      <c r="E8" s="37" t="str">
        <f t="shared" si="1"/>
        <v>D</v>
      </c>
      <c r="F8" s="37" t="str">
        <f t="shared" si="2"/>
        <v>302Y-R</v>
      </c>
      <c r="H8" s="37">
        <f t="shared" si="3"/>
        <v>8</v>
      </c>
      <c r="I8" s="37">
        <f t="shared" si="4"/>
        <v>6</v>
      </c>
      <c r="J8" s="37" t="str">
        <f t="shared" si="5"/>
        <v>302Y-R</v>
      </c>
      <c r="K8" s="37" t="str">
        <f t="shared" si="6"/>
        <v>Si</v>
      </c>
      <c r="N8" s="21" t="s">
        <v>109</v>
      </c>
      <c r="O8" s="39">
        <v>1</v>
      </c>
      <c r="P8" s="39">
        <v>1</v>
      </c>
      <c r="Q8" s="39">
        <v>2</v>
      </c>
    </row>
    <row r="9" spans="1:17" ht="15">
      <c r="A9" t="s">
        <v>87</v>
      </c>
      <c r="C9" s="37" t="str">
        <f t="shared" si="0"/>
        <v>D 303-I</v>
      </c>
      <c r="E9" s="37" t="str">
        <f t="shared" si="1"/>
        <v>D</v>
      </c>
      <c r="F9" s="37" t="str">
        <f t="shared" si="2"/>
        <v> 303-I</v>
      </c>
      <c r="H9" s="37">
        <f t="shared" si="3"/>
        <v>7</v>
      </c>
      <c r="I9" s="37">
        <f t="shared" si="4"/>
        <v>6</v>
      </c>
      <c r="J9" s="37" t="str">
        <f t="shared" si="5"/>
        <v>303-I</v>
      </c>
      <c r="K9" s="37" t="str">
        <f t="shared" si="6"/>
        <v>Si</v>
      </c>
      <c r="N9" s="21" t="s">
        <v>110</v>
      </c>
      <c r="O9" s="39">
        <v>1</v>
      </c>
      <c r="P9" s="39">
        <v>1</v>
      </c>
      <c r="Q9" s="39">
        <v>2</v>
      </c>
    </row>
    <row r="10" spans="1:17" ht="15">
      <c r="A10" t="s">
        <v>88</v>
      </c>
      <c r="C10" s="37" t="str">
        <f t="shared" si="0"/>
        <v>D 303-R</v>
      </c>
      <c r="E10" s="37" t="str">
        <f t="shared" si="1"/>
        <v>D</v>
      </c>
      <c r="F10" s="37" t="str">
        <f t="shared" si="2"/>
        <v> 303-R</v>
      </c>
      <c r="H10" s="37">
        <f t="shared" si="3"/>
        <v>7</v>
      </c>
      <c r="I10" s="37">
        <f t="shared" si="4"/>
        <v>6</v>
      </c>
      <c r="J10" s="37" t="str">
        <f t="shared" si="5"/>
        <v>303-R</v>
      </c>
      <c r="K10" s="37" t="str">
        <f t="shared" si="6"/>
        <v>Si</v>
      </c>
      <c r="N10" s="21" t="s">
        <v>111</v>
      </c>
      <c r="O10" s="39">
        <v>1</v>
      </c>
      <c r="P10" s="39">
        <v>1</v>
      </c>
      <c r="Q10" s="39">
        <v>2</v>
      </c>
    </row>
    <row r="11" spans="1:17" ht="15">
      <c r="A11" t="s">
        <v>89</v>
      </c>
      <c r="C11" s="37" t="str">
        <f t="shared" si="0"/>
        <v>D 303Y-I</v>
      </c>
      <c r="E11" s="37" t="str">
        <f t="shared" si="1"/>
        <v>D</v>
      </c>
      <c r="F11" s="37" t="str">
        <f t="shared" si="2"/>
        <v>303Y-I</v>
      </c>
      <c r="H11" s="37">
        <f t="shared" si="3"/>
        <v>8</v>
      </c>
      <c r="I11" s="37">
        <f t="shared" si="4"/>
        <v>6</v>
      </c>
      <c r="J11" s="37" t="str">
        <f t="shared" si="5"/>
        <v>303Y-I</v>
      </c>
      <c r="K11" s="37" t="str">
        <f t="shared" si="6"/>
        <v>Si</v>
      </c>
      <c r="N11" s="21" t="s">
        <v>112</v>
      </c>
      <c r="O11" s="39">
        <v>1</v>
      </c>
      <c r="P11" s="39">
        <v>1</v>
      </c>
      <c r="Q11" s="39">
        <v>2</v>
      </c>
    </row>
    <row r="12" spans="1:17" ht="15">
      <c r="A12" t="s">
        <v>90</v>
      </c>
      <c r="C12" s="37" t="str">
        <f t="shared" si="0"/>
        <v>D 304-I</v>
      </c>
      <c r="E12" s="37" t="str">
        <f t="shared" si="1"/>
        <v>D</v>
      </c>
      <c r="F12" s="37" t="str">
        <f t="shared" si="2"/>
        <v> 304-I</v>
      </c>
      <c r="H12" s="37">
        <f t="shared" si="3"/>
        <v>7</v>
      </c>
      <c r="I12" s="37">
        <f t="shared" si="4"/>
        <v>6</v>
      </c>
      <c r="J12" s="37" t="str">
        <f t="shared" si="5"/>
        <v>304-I</v>
      </c>
      <c r="K12" s="37" t="str">
        <f t="shared" si="6"/>
        <v>Si</v>
      </c>
      <c r="N12" s="21" t="s">
        <v>113</v>
      </c>
      <c r="O12" s="39">
        <v>1</v>
      </c>
      <c r="P12" s="39">
        <v>1</v>
      </c>
      <c r="Q12" s="39">
        <v>2</v>
      </c>
    </row>
    <row r="13" spans="1:17" ht="15">
      <c r="A13" t="s">
        <v>91</v>
      </c>
      <c r="C13" s="37" t="str">
        <f t="shared" si="0"/>
        <v>D 304-R</v>
      </c>
      <c r="E13" s="37" t="str">
        <f t="shared" si="1"/>
        <v>D</v>
      </c>
      <c r="F13" s="37" t="str">
        <f t="shared" si="2"/>
        <v> 304-R</v>
      </c>
      <c r="H13" s="37">
        <f t="shared" si="3"/>
        <v>7</v>
      </c>
      <c r="I13" s="37">
        <f t="shared" si="4"/>
        <v>6</v>
      </c>
      <c r="J13" s="37" t="str">
        <f t="shared" si="5"/>
        <v>304-R</v>
      </c>
      <c r="K13" s="37" t="str">
        <f t="shared" si="6"/>
        <v>Si</v>
      </c>
      <c r="N13" s="21" t="s">
        <v>114</v>
      </c>
      <c r="O13" s="39">
        <v>1</v>
      </c>
      <c r="P13" s="39">
        <v>1</v>
      </c>
      <c r="Q13" s="39">
        <v>2</v>
      </c>
    </row>
    <row r="14" spans="1:17" ht="15">
      <c r="A14" t="s">
        <v>92</v>
      </c>
      <c r="C14" s="37" t="str">
        <f t="shared" si="0"/>
        <v>D 305-I</v>
      </c>
      <c r="E14" s="37" t="str">
        <f t="shared" si="1"/>
        <v>D</v>
      </c>
      <c r="F14" s="37" t="str">
        <f t="shared" si="2"/>
        <v> 305-I</v>
      </c>
      <c r="H14" s="37">
        <f t="shared" si="3"/>
        <v>7</v>
      </c>
      <c r="I14" s="37">
        <f t="shared" si="4"/>
        <v>6</v>
      </c>
      <c r="J14" s="37" t="str">
        <f t="shared" si="5"/>
        <v>305-I</v>
      </c>
      <c r="K14" s="37" t="str">
        <f t="shared" si="6"/>
        <v>Si</v>
      </c>
      <c r="N14" s="21" t="s">
        <v>115</v>
      </c>
      <c r="O14" s="39">
        <v>1</v>
      </c>
      <c r="P14" s="39">
        <v>1</v>
      </c>
      <c r="Q14" s="39">
        <v>2</v>
      </c>
    </row>
    <row r="15" spans="1:17" ht="15">
      <c r="A15" t="s">
        <v>93</v>
      </c>
      <c r="C15" s="37" t="str">
        <f t="shared" si="0"/>
        <v>D 305-R</v>
      </c>
      <c r="E15" s="37" t="str">
        <f t="shared" si="1"/>
        <v>D</v>
      </c>
      <c r="F15" s="37" t="str">
        <f t="shared" si="2"/>
        <v> 305-R</v>
      </c>
      <c r="H15" s="37">
        <f t="shared" si="3"/>
        <v>7</v>
      </c>
      <c r="I15" s="37">
        <f t="shared" si="4"/>
        <v>6</v>
      </c>
      <c r="J15" s="37" t="str">
        <f t="shared" si="5"/>
        <v>305-R</v>
      </c>
      <c r="K15" s="37" t="str">
        <f t="shared" si="6"/>
        <v>Si</v>
      </c>
      <c r="N15" s="21" t="s">
        <v>116</v>
      </c>
      <c r="O15" s="39">
        <v>1</v>
      </c>
      <c r="P15" s="39">
        <v>1</v>
      </c>
      <c r="Q15" s="39">
        <v>2</v>
      </c>
    </row>
    <row r="16" spans="1:17" ht="15">
      <c r="A16" t="s">
        <v>94</v>
      </c>
      <c r="C16" s="37" t="str">
        <f t="shared" si="0"/>
        <v>D 305Y-I</v>
      </c>
      <c r="E16" s="37" t="str">
        <f t="shared" si="1"/>
        <v>D</v>
      </c>
      <c r="F16" s="37" t="str">
        <f t="shared" si="2"/>
        <v>305Y-I</v>
      </c>
      <c r="H16" s="37">
        <f t="shared" si="3"/>
        <v>8</v>
      </c>
      <c r="I16" s="37">
        <f t="shared" si="4"/>
        <v>6</v>
      </c>
      <c r="J16" s="37" t="str">
        <f t="shared" si="5"/>
        <v>305Y-I</v>
      </c>
      <c r="K16" s="37" t="str">
        <f t="shared" si="6"/>
        <v>Si</v>
      </c>
      <c r="N16" s="21" t="s">
        <v>117</v>
      </c>
      <c r="O16" s="39">
        <v>1</v>
      </c>
      <c r="P16" s="39">
        <v>1</v>
      </c>
      <c r="Q16" s="39">
        <v>2</v>
      </c>
    </row>
    <row r="17" spans="1:17" ht="15">
      <c r="A17" t="s">
        <v>95</v>
      </c>
      <c r="C17" s="37" t="str">
        <f t="shared" si="0"/>
        <v>D 305Y-R</v>
      </c>
      <c r="E17" s="37" t="str">
        <f t="shared" si="1"/>
        <v>D</v>
      </c>
      <c r="F17" s="37" t="str">
        <f t="shared" si="2"/>
        <v>305Y-R</v>
      </c>
      <c r="H17" s="37">
        <f t="shared" si="3"/>
        <v>8</v>
      </c>
      <c r="I17" s="37">
        <f t="shared" si="4"/>
        <v>6</v>
      </c>
      <c r="J17" s="37" t="str">
        <f t="shared" si="5"/>
        <v>305Y-R</v>
      </c>
      <c r="K17" s="37" t="str">
        <f t="shared" si="6"/>
        <v>Si</v>
      </c>
      <c r="N17" s="21" t="s">
        <v>118</v>
      </c>
      <c r="O17" s="39">
        <v>1</v>
      </c>
      <c r="P17" s="39">
        <v>1</v>
      </c>
      <c r="Q17" s="39">
        <v>2</v>
      </c>
    </row>
    <row r="18" spans="1:17" ht="15">
      <c r="A18" t="s">
        <v>96</v>
      </c>
      <c r="C18" s="37" t="str">
        <f t="shared" si="0"/>
        <v>D 306-I</v>
      </c>
      <c r="E18" s="37" t="str">
        <f t="shared" si="1"/>
        <v>D</v>
      </c>
      <c r="F18" s="37" t="str">
        <f t="shared" si="2"/>
        <v> 306-I</v>
      </c>
      <c r="H18" s="37">
        <f t="shared" si="3"/>
        <v>7</v>
      </c>
      <c r="I18" s="37">
        <f t="shared" si="4"/>
        <v>6</v>
      </c>
      <c r="J18" s="37" t="str">
        <f t="shared" si="5"/>
        <v>306-I</v>
      </c>
      <c r="K18" s="37" t="str">
        <f t="shared" si="6"/>
        <v>Si</v>
      </c>
      <c r="N18" s="21" t="s">
        <v>119</v>
      </c>
      <c r="O18" s="39">
        <v>1</v>
      </c>
      <c r="P18" s="39">
        <v>1</v>
      </c>
      <c r="Q18" s="39">
        <v>2</v>
      </c>
    </row>
    <row r="19" spans="1:17" ht="15">
      <c r="A19" t="s">
        <v>97</v>
      </c>
      <c r="C19" s="37" t="str">
        <f t="shared" si="0"/>
        <v>D 306-R</v>
      </c>
      <c r="E19" s="37" t="str">
        <f t="shared" si="1"/>
        <v>D</v>
      </c>
      <c r="F19" s="37" t="str">
        <f t="shared" si="2"/>
        <v> 306-R</v>
      </c>
      <c r="H19" s="37">
        <f t="shared" si="3"/>
        <v>7</v>
      </c>
      <c r="I19" s="37">
        <f t="shared" si="4"/>
        <v>6</v>
      </c>
      <c r="J19" s="37" t="str">
        <f t="shared" si="5"/>
        <v>306-R</v>
      </c>
      <c r="K19" s="37" t="str">
        <f t="shared" si="6"/>
        <v>Si</v>
      </c>
      <c r="N19" s="21" t="s">
        <v>120</v>
      </c>
      <c r="O19" s="39">
        <v>1</v>
      </c>
      <c r="P19" s="39">
        <v>1</v>
      </c>
      <c r="Q19" s="39">
        <v>2</v>
      </c>
    </row>
    <row r="20" spans="1:17" ht="15">
      <c r="A20" t="s">
        <v>98</v>
      </c>
      <c r="C20" s="37" t="str">
        <f t="shared" si="0"/>
        <v>D 307-I</v>
      </c>
      <c r="E20" s="37" t="str">
        <f t="shared" si="1"/>
        <v>D</v>
      </c>
      <c r="F20" s="37" t="str">
        <f t="shared" si="2"/>
        <v> 307-I</v>
      </c>
      <c r="H20" s="37">
        <f t="shared" si="3"/>
        <v>7</v>
      </c>
      <c r="I20" s="37">
        <f t="shared" si="4"/>
        <v>6</v>
      </c>
      <c r="J20" s="37" t="str">
        <f t="shared" si="5"/>
        <v>307-I</v>
      </c>
      <c r="K20" s="37" t="str">
        <f t="shared" si="6"/>
        <v>Si</v>
      </c>
      <c r="N20" s="21" t="s">
        <v>121</v>
      </c>
      <c r="O20" s="39">
        <v>1</v>
      </c>
      <c r="P20" s="39">
        <v>1</v>
      </c>
      <c r="Q20" s="39">
        <v>2</v>
      </c>
    </row>
    <row r="21" spans="1:17" ht="15">
      <c r="A21" t="s">
        <v>99</v>
      </c>
      <c r="C21" s="37" t="str">
        <f t="shared" si="0"/>
        <v>D 307-R</v>
      </c>
      <c r="E21" s="37" t="str">
        <f t="shared" si="1"/>
        <v>D</v>
      </c>
      <c r="F21" s="37" t="str">
        <f t="shared" si="2"/>
        <v> 307-R</v>
      </c>
      <c r="H21" s="37">
        <f t="shared" si="3"/>
        <v>7</v>
      </c>
      <c r="I21" s="37">
        <f t="shared" si="4"/>
        <v>6</v>
      </c>
      <c r="J21" s="37" t="str">
        <f t="shared" si="5"/>
        <v>307-R</v>
      </c>
      <c r="K21" s="37" t="str">
        <f t="shared" si="6"/>
        <v>Si</v>
      </c>
      <c r="N21" s="21" t="s">
        <v>122</v>
      </c>
      <c r="O21" s="39">
        <v>1</v>
      </c>
      <c r="P21" s="39">
        <v>1</v>
      </c>
      <c r="Q21" s="39">
        <v>2</v>
      </c>
    </row>
    <row r="22" spans="1:17" ht="15">
      <c r="A22" t="s">
        <v>100</v>
      </c>
      <c r="C22" s="37" t="str">
        <f t="shared" si="0"/>
        <v>D 307Y-I</v>
      </c>
      <c r="E22" s="37" t="str">
        <f t="shared" si="1"/>
        <v>D</v>
      </c>
      <c r="F22" s="37" t="str">
        <f t="shared" si="2"/>
        <v>307Y-I</v>
      </c>
      <c r="H22" s="37">
        <f t="shared" si="3"/>
        <v>8</v>
      </c>
      <c r="I22" s="37">
        <f t="shared" si="4"/>
        <v>6</v>
      </c>
      <c r="J22" s="37" t="str">
        <f t="shared" si="5"/>
        <v>307Y-I</v>
      </c>
      <c r="K22" s="37" t="str">
        <f t="shared" si="6"/>
        <v>Si</v>
      </c>
      <c r="N22" s="21" t="s">
        <v>123</v>
      </c>
      <c r="O22" s="39">
        <v>1</v>
      </c>
      <c r="P22" s="39">
        <v>1</v>
      </c>
      <c r="Q22" s="39">
        <v>2</v>
      </c>
    </row>
    <row r="23" spans="1:17" ht="15">
      <c r="A23" t="s">
        <v>101</v>
      </c>
      <c r="C23" s="37" t="str">
        <f t="shared" si="0"/>
        <v>D 307Y-R</v>
      </c>
      <c r="E23" s="37" t="str">
        <f t="shared" si="1"/>
        <v>D</v>
      </c>
      <c r="F23" s="37" t="str">
        <f t="shared" si="2"/>
        <v>307Y-R</v>
      </c>
      <c r="H23" s="37">
        <f t="shared" si="3"/>
        <v>8</v>
      </c>
      <c r="I23" s="37">
        <f t="shared" si="4"/>
        <v>6</v>
      </c>
      <c r="J23" s="37" t="str">
        <f t="shared" si="5"/>
        <v>307Y-R</v>
      </c>
      <c r="K23" s="37" t="str">
        <f t="shared" si="6"/>
        <v>Si</v>
      </c>
      <c r="N23" s="40" t="s">
        <v>139</v>
      </c>
      <c r="O23" s="41"/>
      <c r="P23" s="41">
        <v>1</v>
      </c>
      <c r="Q23" s="41">
        <v>1</v>
      </c>
    </row>
    <row r="24" spans="1:17" ht="15">
      <c r="A24" t="s">
        <v>102</v>
      </c>
      <c r="C24" s="37" t="str">
        <f t="shared" si="0"/>
        <v>D 308-I</v>
      </c>
      <c r="E24" s="37" t="str">
        <f t="shared" si="1"/>
        <v>D</v>
      </c>
      <c r="F24" s="37" t="str">
        <f t="shared" si="2"/>
        <v> 308-I</v>
      </c>
      <c r="H24" s="37">
        <f t="shared" si="3"/>
        <v>7</v>
      </c>
      <c r="I24" s="37">
        <f t="shared" si="4"/>
        <v>6</v>
      </c>
      <c r="J24" s="37" t="str">
        <f t="shared" si="5"/>
        <v>308-I</v>
      </c>
      <c r="K24" s="37" t="str">
        <f t="shared" si="6"/>
        <v>Si</v>
      </c>
      <c r="N24" s="40" t="s">
        <v>140</v>
      </c>
      <c r="O24" s="41"/>
      <c r="P24" s="41">
        <v>1</v>
      </c>
      <c r="Q24" s="41">
        <v>1</v>
      </c>
    </row>
    <row r="25" spans="1:17" ht="15">
      <c r="A25" t="s">
        <v>103</v>
      </c>
      <c r="C25" s="37" t="str">
        <f t="shared" si="0"/>
        <v>D 308-R</v>
      </c>
      <c r="E25" s="37" t="str">
        <f t="shared" si="1"/>
        <v>D</v>
      </c>
      <c r="F25" s="37" t="str">
        <f t="shared" si="2"/>
        <v> 308-R</v>
      </c>
      <c r="H25" s="37">
        <f t="shared" si="3"/>
        <v>7</v>
      </c>
      <c r="I25" s="37">
        <f t="shared" si="4"/>
        <v>6</v>
      </c>
      <c r="J25" s="37" t="str">
        <f t="shared" si="5"/>
        <v>308-R</v>
      </c>
      <c r="K25" s="37" t="str">
        <f t="shared" si="6"/>
        <v>Si</v>
      </c>
      <c r="N25" s="21" t="s">
        <v>126</v>
      </c>
      <c r="O25" s="39">
        <v>1</v>
      </c>
      <c r="P25" s="39">
        <v>1</v>
      </c>
      <c r="Q25" s="39">
        <v>2</v>
      </c>
    </row>
    <row r="26" spans="1:17" ht="15">
      <c r="A26" t="s">
        <v>104</v>
      </c>
      <c r="C26" s="37" t="str">
        <f t="shared" si="0"/>
        <v>D-309-I</v>
      </c>
      <c r="E26" s="37" t="str">
        <f t="shared" si="1"/>
        <v>D</v>
      </c>
      <c r="F26" s="37" t="str">
        <f t="shared" si="2"/>
        <v>-309-I</v>
      </c>
      <c r="H26" s="37">
        <f t="shared" si="3"/>
        <v>7</v>
      </c>
      <c r="I26" s="37">
        <f t="shared" si="4"/>
        <v>6</v>
      </c>
      <c r="J26" s="37" t="str">
        <f t="shared" si="5"/>
        <v>309-I</v>
      </c>
      <c r="K26" s="37" t="str">
        <f t="shared" si="6"/>
        <v>Si</v>
      </c>
      <c r="N26" s="21" t="s">
        <v>127</v>
      </c>
      <c r="O26" s="39">
        <v>1</v>
      </c>
      <c r="P26" s="39">
        <v>1</v>
      </c>
      <c r="Q26" s="39">
        <v>2</v>
      </c>
    </row>
    <row r="27" spans="1:17" ht="15">
      <c r="A27" t="s">
        <v>105</v>
      </c>
      <c r="C27" s="37" t="str">
        <f t="shared" si="0"/>
        <v>D-309-R</v>
      </c>
      <c r="E27" s="37" t="str">
        <f t="shared" si="1"/>
        <v>D</v>
      </c>
      <c r="F27" s="37" t="str">
        <f t="shared" si="2"/>
        <v>-309-R</v>
      </c>
      <c r="H27" s="37">
        <f t="shared" si="3"/>
        <v>7</v>
      </c>
      <c r="I27" s="37">
        <f t="shared" si="4"/>
        <v>6</v>
      </c>
      <c r="J27" s="37" t="str">
        <f t="shared" si="5"/>
        <v>309-R</v>
      </c>
      <c r="K27" s="37" t="str">
        <f t="shared" si="6"/>
        <v>Si</v>
      </c>
      <c r="N27" s="21" t="s">
        <v>128</v>
      </c>
      <c r="O27" s="39">
        <v>1</v>
      </c>
      <c r="P27" s="39">
        <v>1</v>
      </c>
      <c r="Q27" s="39">
        <v>2</v>
      </c>
    </row>
    <row r="28" spans="1:17" ht="15">
      <c r="A28" t="s">
        <v>106</v>
      </c>
      <c r="C28" s="37" t="str">
        <f t="shared" si="0"/>
        <v>301-I</v>
      </c>
      <c r="E28" s="37" t="str">
        <f t="shared" si="1"/>
        <v>3</v>
      </c>
      <c r="F28" s="37" t="str">
        <f t="shared" si="2"/>
        <v>301-I</v>
      </c>
      <c r="H28" s="37">
        <f t="shared" si="3"/>
        <v>5</v>
      </c>
      <c r="I28" s="37">
        <f t="shared" si="4"/>
        <v>5</v>
      </c>
      <c r="J28" s="37" t="str">
        <f t="shared" si="5"/>
        <v>301-I</v>
      </c>
      <c r="K28" s="37" t="str">
        <f t="shared" si="6"/>
        <v>no</v>
      </c>
      <c r="N28" s="21" t="s">
        <v>129</v>
      </c>
      <c r="O28" s="39">
        <v>1</v>
      </c>
      <c r="P28" s="39">
        <v>1</v>
      </c>
      <c r="Q28" s="39">
        <v>2</v>
      </c>
    </row>
    <row r="29" spans="1:17" ht="15">
      <c r="A29" t="s">
        <v>107</v>
      </c>
      <c r="C29" s="37" t="str">
        <f t="shared" si="0"/>
        <v>301-R</v>
      </c>
      <c r="E29" s="37" t="str">
        <f t="shared" si="1"/>
        <v>3</v>
      </c>
      <c r="F29" s="37" t="str">
        <f t="shared" si="2"/>
        <v>301-R</v>
      </c>
      <c r="H29" s="37">
        <f t="shared" si="3"/>
        <v>5</v>
      </c>
      <c r="I29" s="37">
        <f t="shared" si="4"/>
        <v>5</v>
      </c>
      <c r="J29" s="37" t="str">
        <f t="shared" si="5"/>
        <v>301-R</v>
      </c>
      <c r="K29" s="37" t="str">
        <f t="shared" si="6"/>
        <v>no</v>
      </c>
      <c r="N29" s="40" t="s">
        <v>124</v>
      </c>
      <c r="O29" s="41">
        <v>1</v>
      </c>
      <c r="P29" s="41"/>
      <c r="Q29" s="41">
        <v>1</v>
      </c>
    </row>
    <row r="30" spans="1:17" ht="15">
      <c r="A30" t="s">
        <v>108</v>
      </c>
      <c r="C30" s="37" t="str">
        <f t="shared" si="0"/>
        <v>302-I</v>
      </c>
      <c r="E30" s="37" t="str">
        <f t="shared" si="1"/>
        <v>3</v>
      </c>
      <c r="F30" s="37" t="str">
        <f t="shared" si="2"/>
        <v>302-I</v>
      </c>
      <c r="H30" s="37">
        <f t="shared" si="3"/>
        <v>5</v>
      </c>
      <c r="I30" s="37">
        <f t="shared" si="4"/>
        <v>5</v>
      </c>
      <c r="J30" s="37" t="str">
        <f t="shared" si="5"/>
        <v>302-I</v>
      </c>
      <c r="K30" s="37" t="str">
        <f t="shared" si="6"/>
        <v>no</v>
      </c>
      <c r="N30" s="40" t="s">
        <v>125</v>
      </c>
      <c r="O30" s="41">
        <v>1</v>
      </c>
      <c r="P30" s="41"/>
      <c r="Q30" s="41">
        <v>1</v>
      </c>
    </row>
    <row r="31" spans="1:17" ht="15">
      <c r="A31" t="s">
        <v>109</v>
      </c>
      <c r="C31" s="37" t="str">
        <f t="shared" si="0"/>
        <v>302-R</v>
      </c>
      <c r="E31" s="37" t="str">
        <f t="shared" si="1"/>
        <v>3</v>
      </c>
      <c r="F31" s="37" t="str">
        <f t="shared" si="2"/>
        <v>302-R</v>
      </c>
      <c r="H31" s="37">
        <f t="shared" si="3"/>
        <v>5</v>
      </c>
      <c r="I31" s="37">
        <f t="shared" si="4"/>
        <v>5</v>
      </c>
      <c r="J31" s="37" t="str">
        <f t="shared" si="5"/>
        <v>302-R</v>
      </c>
      <c r="K31" s="37" t="str">
        <f t="shared" si="6"/>
        <v>no</v>
      </c>
      <c r="N31" s="21" t="s">
        <v>137</v>
      </c>
      <c r="O31" s="39">
        <v>24</v>
      </c>
      <c r="P31" s="39">
        <v>24</v>
      </c>
      <c r="Q31" s="39">
        <v>48</v>
      </c>
    </row>
    <row r="32" spans="1:11" ht="15">
      <c r="A32" t="s">
        <v>110</v>
      </c>
      <c r="C32" s="37" t="str">
        <f t="shared" si="0"/>
        <v>302Y-R</v>
      </c>
      <c r="E32" s="37" t="str">
        <f t="shared" si="1"/>
        <v>3</v>
      </c>
      <c r="F32" s="37" t="str">
        <f t="shared" si="2"/>
        <v>302Y-R</v>
      </c>
      <c r="H32" s="37">
        <f t="shared" si="3"/>
        <v>6</v>
      </c>
      <c r="I32" s="37">
        <f t="shared" si="4"/>
        <v>6</v>
      </c>
      <c r="J32" s="37" t="str">
        <f>+IF(H32&gt;7,RIGHT(C32,6),RIGHT(C32,6))</f>
        <v>302Y-R</v>
      </c>
      <c r="K32" s="37" t="str">
        <f t="shared" si="6"/>
        <v>no</v>
      </c>
    </row>
    <row r="33" spans="1:11" ht="15">
      <c r="A33" t="s">
        <v>111</v>
      </c>
      <c r="C33" s="37" t="str">
        <f t="shared" si="0"/>
        <v>303-I</v>
      </c>
      <c r="E33" s="37" t="str">
        <f t="shared" si="1"/>
        <v>3</v>
      </c>
      <c r="F33" s="37" t="str">
        <f t="shared" si="2"/>
        <v>303-I</v>
      </c>
      <c r="H33" s="37">
        <f t="shared" si="3"/>
        <v>5</v>
      </c>
      <c r="I33" s="37">
        <f t="shared" si="4"/>
        <v>5</v>
      </c>
      <c r="J33" s="37" t="str">
        <f t="shared" si="5"/>
        <v>303-I</v>
      </c>
      <c r="K33" s="37" t="str">
        <f t="shared" si="6"/>
        <v>no</v>
      </c>
    </row>
    <row r="34" spans="1:11" ht="15">
      <c r="A34" t="s">
        <v>112</v>
      </c>
      <c r="C34" s="37" t="str">
        <f t="shared" si="0"/>
        <v>303-R</v>
      </c>
      <c r="E34" s="37" t="str">
        <f t="shared" si="1"/>
        <v>3</v>
      </c>
      <c r="F34" s="37" t="str">
        <f t="shared" si="2"/>
        <v>303-R</v>
      </c>
      <c r="H34" s="37">
        <f t="shared" si="3"/>
        <v>5</v>
      </c>
      <c r="I34" s="37">
        <f t="shared" si="4"/>
        <v>5</v>
      </c>
      <c r="J34" s="37" t="str">
        <f t="shared" si="5"/>
        <v>303-R</v>
      </c>
      <c r="K34" s="37" t="str">
        <f t="shared" si="6"/>
        <v>no</v>
      </c>
    </row>
    <row r="35" spans="1:11" ht="15">
      <c r="A35" t="s">
        <v>113</v>
      </c>
      <c r="C35" s="37" t="str">
        <f t="shared" si="0"/>
        <v>303Y-I</v>
      </c>
      <c r="E35" s="37" t="str">
        <f t="shared" si="1"/>
        <v>3</v>
      </c>
      <c r="F35" s="37" t="str">
        <f t="shared" si="2"/>
        <v>303Y-I</v>
      </c>
      <c r="H35" s="37">
        <f t="shared" si="3"/>
        <v>6</v>
      </c>
      <c r="I35" s="37">
        <f t="shared" si="4"/>
        <v>6</v>
      </c>
      <c r="J35" s="37" t="str">
        <f>+IF(H35&gt;7,RIGHT(C35,6),RIGHT(C35,6))</f>
        <v>303Y-I</v>
      </c>
      <c r="K35" s="37" t="str">
        <f t="shared" si="6"/>
        <v>no</v>
      </c>
    </row>
    <row r="36" spans="1:11" ht="15">
      <c r="A36" t="s">
        <v>114</v>
      </c>
      <c r="C36" s="37" t="str">
        <f t="shared" si="0"/>
        <v>304-I</v>
      </c>
      <c r="E36" s="37" t="str">
        <f t="shared" si="1"/>
        <v>3</v>
      </c>
      <c r="F36" s="37" t="str">
        <f t="shared" si="2"/>
        <v>304-I</v>
      </c>
      <c r="H36" s="37">
        <f t="shared" si="3"/>
        <v>5</v>
      </c>
      <c r="I36" s="37">
        <f t="shared" si="4"/>
        <v>5</v>
      </c>
      <c r="J36" s="37" t="str">
        <f t="shared" si="5"/>
        <v>304-I</v>
      </c>
      <c r="K36" s="37" t="str">
        <f t="shared" si="6"/>
        <v>no</v>
      </c>
    </row>
    <row r="37" spans="1:11" ht="15">
      <c r="A37" t="s">
        <v>115</v>
      </c>
      <c r="C37" s="37" t="str">
        <f t="shared" si="0"/>
        <v>304-R</v>
      </c>
      <c r="E37" s="37" t="str">
        <f t="shared" si="1"/>
        <v>3</v>
      </c>
      <c r="F37" s="37" t="str">
        <f t="shared" si="2"/>
        <v>304-R</v>
      </c>
      <c r="H37" s="37">
        <f t="shared" si="3"/>
        <v>5</v>
      </c>
      <c r="I37" s="37">
        <f t="shared" si="4"/>
        <v>5</v>
      </c>
      <c r="J37" s="37" t="str">
        <f t="shared" si="5"/>
        <v>304-R</v>
      </c>
      <c r="K37" s="37" t="str">
        <f t="shared" si="6"/>
        <v>no</v>
      </c>
    </row>
    <row r="38" spans="1:11" ht="15">
      <c r="A38" t="s">
        <v>116</v>
      </c>
      <c r="C38" s="37" t="str">
        <f t="shared" si="0"/>
        <v>305-I</v>
      </c>
      <c r="E38" s="37" t="str">
        <f t="shared" si="1"/>
        <v>3</v>
      </c>
      <c r="F38" s="37" t="str">
        <f t="shared" si="2"/>
        <v>305-I</v>
      </c>
      <c r="H38" s="37">
        <f t="shared" si="3"/>
        <v>5</v>
      </c>
      <c r="I38" s="37">
        <f t="shared" si="4"/>
        <v>5</v>
      </c>
      <c r="J38" s="37" t="str">
        <f t="shared" si="5"/>
        <v>305-I</v>
      </c>
      <c r="K38" s="37" t="str">
        <f t="shared" si="6"/>
        <v>no</v>
      </c>
    </row>
    <row r="39" spans="1:11" ht="15">
      <c r="A39" t="s">
        <v>117</v>
      </c>
      <c r="C39" s="37" t="str">
        <f t="shared" si="0"/>
        <v>305-R</v>
      </c>
      <c r="E39" s="37" t="str">
        <f t="shared" si="1"/>
        <v>3</v>
      </c>
      <c r="F39" s="37" t="str">
        <f t="shared" si="2"/>
        <v>305-R</v>
      </c>
      <c r="H39" s="37">
        <f t="shared" si="3"/>
        <v>5</v>
      </c>
      <c r="I39" s="37">
        <f t="shared" si="4"/>
        <v>5</v>
      </c>
      <c r="J39" s="37" t="str">
        <f t="shared" si="5"/>
        <v>305-R</v>
      </c>
      <c r="K39" s="37" t="str">
        <f t="shared" si="6"/>
        <v>no</v>
      </c>
    </row>
    <row r="40" spans="1:11" ht="15">
      <c r="A40" t="s">
        <v>118</v>
      </c>
      <c r="C40" s="37" t="str">
        <f t="shared" si="0"/>
        <v>305Y-I</v>
      </c>
      <c r="E40" s="37" t="str">
        <f t="shared" si="1"/>
        <v>3</v>
      </c>
      <c r="F40" s="37" t="str">
        <f t="shared" si="2"/>
        <v>305Y-I</v>
      </c>
      <c r="H40" s="37">
        <f t="shared" si="3"/>
        <v>6</v>
      </c>
      <c r="I40" s="37">
        <f t="shared" si="4"/>
        <v>6</v>
      </c>
      <c r="J40" s="37" t="str">
        <f>+IF(H40&gt;7,RIGHT(C40,6),RIGHT(C40,6))</f>
        <v>305Y-I</v>
      </c>
      <c r="K40" s="37" t="str">
        <f t="shared" si="6"/>
        <v>no</v>
      </c>
    </row>
    <row r="41" spans="1:11" ht="15">
      <c r="A41" t="s">
        <v>119</v>
      </c>
      <c r="C41" s="37" t="str">
        <f t="shared" si="0"/>
        <v>305Y-R</v>
      </c>
      <c r="E41" s="37" t="str">
        <f t="shared" si="1"/>
        <v>3</v>
      </c>
      <c r="F41" s="37" t="str">
        <f t="shared" si="2"/>
        <v>305Y-R</v>
      </c>
      <c r="H41" s="37">
        <f t="shared" si="3"/>
        <v>6</v>
      </c>
      <c r="I41" s="37">
        <f t="shared" si="4"/>
        <v>6</v>
      </c>
      <c r="J41" s="37" t="str">
        <f>+IF(H41&gt;7,RIGHT(C41,6),RIGHT(C41,6))</f>
        <v>305Y-R</v>
      </c>
      <c r="K41" s="37" t="str">
        <f t="shared" si="6"/>
        <v>no</v>
      </c>
    </row>
    <row r="42" spans="1:11" ht="15">
      <c r="A42" t="s">
        <v>120</v>
      </c>
      <c r="C42" s="37" t="str">
        <f t="shared" si="0"/>
        <v>306-I</v>
      </c>
      <c r="E42" s="37" t="str">
        <f t="shared" si="1"/>
        <v>3</v>
      </c>
      <c r="F42" s="37" t="str">
        <f t="shared" si="2"/>
        <v>306-I</v>
      </c>
      <c r="H42" s="37">
        <f t="shared" si="3"/>
        <v>5</v>
      </c>
      <c r="I42" s="37">
        <f t="shared" si="4"/>
        <v>5</v>
      </c>
      <c r="J42" s="37" t="str">
        <f t="shared" si="5"/>
        <v>306-I</v>
      </c>
      <c r="K42" s="37" t="str">
        <f t="shared" si="6"/>
        <v>no</v>
      </c>
    </row>
    <row r="43" spans="1:11" ht="15">
      <c r="A43" t="s">
        <v>121</v>
      </c>
      <c r="C43" s="37" t="str">
        <f t="shared" si="0"/>
        <v>306-R</v>
      </c>
      <c r="E43" s="37" t="str">
        <f t="shared" si="1"/>
        <v>3</v>
      </c>
      <c r="F43" s="37" t="str">
        <f t="shared" si="2"/>
        <v>306-R</v>
      </c>
      <c r="H43" s="37">
        <f t="shared" si="3"/>
        <v>5</v>
      </c>
      <c r="I43" s="37">
        <f t="shared" si="4"/>
        <v>5</v>
      </c>
      <c r="J43" s="37" t="str">
        <f t="shared" si="5"/>
        <v>306-R</v>
      </c>
      <c r="K43" s="37" t="str">
        <f t="shared" si="6"/>
        <v>no</v>
      </c>
    </row>
    <row r="44" spans="1:11" ht="15">
      <c r="A44" t="s">
        <v>122</v>
      </c>
      <c r="C44" s="37" t="str">
        <f t="shared" si="0"/>
        <v>307-I</v>
      </c>
      <c r="E44" s="37" t="str">
        <f t="shared" si="1"/>
        <v>3</v>
      </c>
      <c r="F44" s="37" t="str">
        <f t="shared" si="2"/>
        <v>307-I</v>
      </c>
      <c r="H44" s="37">
        <f t="shared" si="3"/>
        <v>5</v>
      </c>
      <c r="I44" s="37">
        <f t="shared" si="4"/>
        <v>5</v>
      </c>
      <c r="J44" s="37" t="str">
        <f t="shared" si="5"/>
        <v>307-I</v>
      </c>
      <c r="K44" s="37" t="str">
        <f t="shared" si="6"/>
        <v>no</v>
      </c>
    </row>
    <row r="45" spans="1:11" ht="15">
      <c r="A45" t="s">
        <v>123</v>
      </c>
      <c r="C45" s="37" t="str">
        <f t="shared" si="0"/>
        <v>307-R</v>
      </c>
      <c r="E45" s="37" t="str">
        <f t="shared" si="1"/>
        <v>3</v>
      </c>
      <c r="F45" s="37" t="str">
        <f t="shared" si="2"/>
        <v>307-R</v>
      </c>
      <c r="H45" s="37">
        <f t="shared" si="3"/>
        <v>5</v>
      </c>
      <c r="I45" s="37">
        <f t="shared" si="4"/>
        <v>5</v>
      </c>
      <c r="J45" s="37" t="str">
        <f t="shared" si="5"/>
        <v>307-R</v>
      </c>
      <c r="K45" s="37" t="str">
        <f t="shared" si="6"/>
        <v>no</v>
      </c>
    </row>
    <row r="46" spans="1:11" ht="15">
      <c r="A46" t="s">
        <v>124</v>
      </c>
      <c r="C46" s="37" t="str">
        <f t="shared" si="0"/>
        <v>307D-I</v>
      </c>
      <c r="E46" s="37" t="str">
        <f t="shared" si="1"/>
        <v>3</v>
      </c>
      <c r="F46" s="37" t="str">
        <f t="shared" si="2"/>
        <v>307D-I</v>
      </c>
      <c r="H46" s="37">
        <f t="shared" si="3"/>
        <v>6</v>
      </c>
      <c r="I46" s="37">
        <f t="shared" si="4"/>
        <v>6</v>
      </c>
      <c r="J46" s="37" t="str">
        <f>+IF(H46&gt;7,RIGHT(C46,6),RIGHT(C46,6))</f>
        <v>307D-I</v>
      </c>
      <c r="K46" s="37" t="str">
        <f t="shared" si="6"/>
        <v>no</v>
      </c>
    </row>
    <row r="47" spans="1:11" ht="15">
      <c r="A47" t="s">
        <v>125</v>
      </c>
      <c r="C47" s="37" t="str">
        <f t="shared" si="0"/>
        <v>307D-R</v>
      </c>
      <c r="E47" s="37" t="str">
        <f t="shared" si="1"/>
        <v>3</v>
      </c>
      <c r="F47" s="37" t="str">
        <f t="shared" si="2"/>
        <v>307D-R</v>
      </c>
      <c r="H47" s="37">
        <f t="shared" si="3"/>
        <v>6</v>
      </c>
      <c r="I47" s="37">
        <f t="shared" si="4"/>
        <v>6</v>
      </c>
      <c r="J47" s="37" t="str">
        <f>+IF(H47&gt;7,RIGHT(C47,6),RIGHT(C47,6))</f>
        <v>307D-R</v>
      </c>
      <c r="K47" s="37" t="str">
        <f t="shared" si="6"/>
        <v>no</v>
      </c>
    </row>
    <row r="48" spans="1:11" ht="15">
      <c r="A48" t="s">
        <v>126</v>
      </c>
      <c r="C48" s="37" t="str">
        <f t="shared" si="0"/>
        <v>308-I</v>
      </c>
      <c r="E48" s="37" t="str">
        <f t="shared" si="1"/>
        <v>3</v>
      </c>
      <c r="F48" s="37" t="str">
        <f t="shared" si="2"/>
        <v>308-I</v>
      </c>
      <c r="H48" s="37">
        <f t="shared" si="3"/>
        <v>5</v>
      </c>
      <c r="I48" s="37">
        <f t="shared" si="4"/>
        <v>5</v>
      </c>
      <c r="J48" s="37" t="str">
        <f t="shared" si="5"/>
        <v>308-I</v>
      </c>
      <c r="K48" s="37" t="str">
        <f t="shared" si="6"/>
        <v>no</v>
      </c>
    </row>
    <row r="49" spans="1:11" ht="15">
      <c r="A49" t="s">
        <v>127</v>
      </c>
      <c r="C49" s="37" t="str">
        <f t="shared" si="0"/>
        <v>308-R</v>
      </c>
      <c r="E49" s="37" t="str">
        <f t="shared" si="1"/>
        <v>3</v>
      </c>
      <c r="F49" s="37" t="str">
        <f t="shared" si="2"/>
        <v>308-R</v>
      </c>
      <c r="H49" s="37">
        <f t="shared" si="3"/>
        <v>5</v>
      </c>
      <c r="I49" s="37">
        <f t="shared" si="4"/>
        <v>5</v>
      </c>
      <c r="J49" s="37" t="str">
        <f t="shared" si="5"/>
        <v>308-R</v>
      </c>
      <c r="K49" s="37" t="str">
        <f t="shared" si="6"/>
        <v>no</v>
      </c>
    </row>
    <row r="50" spans="1:11" ht="15">
      <c r="A50" t="s">
        <v>128</v>
      </c>
      <c r="C50" s="37" t="str">
        <f t="shared" si="0"/>
        <v>309-I</v>
      </c>
      <c r="E50" s="37" t="str">
        <f t="shared" si="1"/>
        <v>3</v>
      </c>
      <c r="F50" s="37" t="str">
        <f t="shared" si="2"/>
        <v>309-I</v>
      </c>
      <c r="H50" s="37">
        <f t="shared" si="3"/>
        <v>5</v>
      </c>
      <c r="I50" s="37">
        <f t="shared" si="4"/>
        <v>5</v>
      </c>
      <c r="J50" s="37" t="str">
        <f t="shared" si="5"/>
        <v>309-I</v>
      </c>
      <c r="K50" s="37" t="str">
        <f t="shared" si="6"/>
        <v>no</v>
      </c>
    </row>
    <row r="51" spans="1:11" ht="15">
      <c r="A51" t="s">
        <v>129</v>
      </c>
      <c r="C51" s="37" t="str">
        <f t="shared" si="0"/>
        <v>309-R</v>
      </c>
      <c r="E51" s="37" t="str">
        <f t="shared" si="1"/>
        <v>3</v>
      </c>
      <c r="F51" s="37" t="str">
        <f t="shared" si="2"/>
        <v>309-R</v>
      </c>
      <c r="H51" s="37">
        <f t="shared" si="3"/>
        <v>5</v>
      </c>
      <c r="I51" s="37">
        <f t="shared" si="4"/>
        <v>5</v>
      </c>
      <c r="J51" s="37" t="str">
        <f t="shared" si="5"/>
        <v>309-R</v>
      </c>
      <c r="K51" s="37" t="str">
        <f t="shared" si="6"/>
        <v>no</v>
      </c>
    </row>
    <row r="52" ht="15">
      <c r="A5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Gustavo Andrés Barahona Faúndez</cp:lastModifiedBy>
  <cp:lastPrinted>2019-06-18T16:05:57Z</cp:lastPrinted>
  <dcterms:created xsi:type="dcterms:W3CDTF">2019-06-06T16:20:58Z</dcterms:created>
  <dcterms:modified xsi:type="dcterms:W3CDTF">2021-01-06T17:57:16Z</dcterms:modified>
  <cp:category/>
  <cp:version/>
  <cp:contentType/>
  <cp:contentStatus/>
</cp:coreProperties>
</file>